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tabRatio="887" activeTab="18"/>
  </bookViews>
  <sheets>
    <sheet name="封面" sheetId="1" r:id="rId1"/>
    <sheet name="目录" sheetId="2" r:id="rId2"/>
    <sheet name="01-1" sheetId="3" r:id="rId3"/>
    <sheet name="01-2" sheetId="4" r:id="rId4"/>
    <sheet name="02" sheetId="5" r:id="rId5"/>
    <sheet name="03" sheetId="10" r:id="rId6"/>
    <sheet name="04" sheetId="11" r:id="rId7"/>
    <sheet name="05" sheetId="12" r:id="rId8"/>
    <sheet name="06" sheetId="411" r:id="rId9"/>
    <sheet name="07" sheetId="412" r:id="rId10"/>
    <sheet name="08" sheetId="449" r:id="rId11"/>
    <sheet name="09" sheetId="450" r:id="rId12"/>
    <sheet name="10" sheetId="451" r:id="rId13"/>
    <sheet name="11-1" sheetId="29" r:id="rId14"/>
    <sheet name="11-2" sheetId="30" r:id="rId15"/>
    <sheet name="12" sheetId="85" r:id="rId16"/>
    <sheet name="13" sheetId="427" r:id="rId17"/>
    <sheet name="14" sheetId="61" r:id="rId18"/>
    <sheet name="15" sheetId="86" r:id="rId19"/>
    <sheet name="16" sheetId="417" r:id="rId20"/>
    <sheet name="17" sheetId="418" r:id="rId21"/>
    <sheet name="18" sheetId="455" r:id="rId22"/>
    <sheet name="19" sheetId="456" r:id="rId23"/>
    <sheet name="20" sheetId="457" r:id="rId24"/>
    <sheet name="21" sheetId="443" r:id="rId25"/>
    <sheet name="22" sheetId="445" r:id="rId26"/>
    <sheet name="23" sheetId="446"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s>
  <definedNames>
    <definedName name="_xlnm._FilterDatabase" localSheetId="2" hidden="1">'01-1'!$A$4:$L$121</definedName>
    <definedName name="_xlnm._FilterDatabase" localSheetId="4" hidden="1">'02'!$A$3:$N$1336</definedName>
    <definedName name="_xlnm._FilterDatabase" localSheetId="6" hidden="1">'04'!$A$4:$K$63</definedName>
    <definedName name="_xlnm._FilterDatabase" localSheetId="7" hidden="1">'05'!$A$4:$K$361</definedName>
    <definedName name="_xlnm._FilterDatabase" localSheetId="8" hidden="1">'06'!$A$4:$G$49</definedName>
    <definedName name="_xlnm._FilterDatabase" localSheetId="9" hidden="1">'07'!$A$4:$G$32</definedName>
    <definedName name="_xlnm._FilterDatabase" localSheetId="10" hidden="1">'08'!$A$4:$H$56</definedName>
    <definedName name="_xlnm._FilterDatabase" localSheetId="11" hidden="1">'09'!$A$4:$G$49</definedName>
    <definedName name="_xlnm._FilterDatabase" localSheetId="12" hidden="1">'10'!$A$4:$G$20</definedName>
    <definedName name="_xlnm._FilterDatabase" localSheetId="13" hidden="1">'11-1'!$A$3:$F$124</definedName>
    <definedName name="_xlnm._FilterDatabase" localSheetId="14" hidden="1">'11-2'!$A$3:$F$50</definedName>
    <definedName name="_xlnm._FilterDatabase" localSheetId="15" hidden="1">'12'!$A$3:$M$1322</definedName>
    <definedName name="_xlnm._FilterDatabase" localSheetId="16" hidden="1">'13'!$A$3:$ED$36</definedName>
    <definedName name="_xlnm._FilterDatabase" localSheetId="17" hidden="1">'14'!$A$3:$H$61</definedName>
    <definedName name="_xlnm._FilterDatabase" localSheetId="18" hidden="1">'15'!$A$3:$I$360</definedName>
    <definedName name="_xlnm._FilterDatabase" localSheetId="19" hidden="1">'16'!$A$3:$E$46</definedName>
    <definedName name="_xlnm._FilterDatabase" localSheetId="20" hidden="1">'17'!$A$3:$E$31</definedName>
    <definedName name="_xlnm._FilterDatabase" localSheetId="21" hidden="1">'18'!$A$3:$E$53</definedName>
    <definedName name="_xlnm._FilterDatabase" localSheetId="22" hidden="1">'19'!$A$3:$E$47</definedName>
    <definedName name="_xlnm._FilterDatabase" localSheetId="23" hidden="1">'20'!$A$3:$E$19</definedName>
    <definedName name="_xlnm._FilterDatabase" localSheetId="3" hidden="1">'01-2'!$A$4:$H$57</definedName>
    <definedName name="——" localSheetId="8">#REF!</definedName>
    <definedName name="——" localSheetId="9">#REF!</definedName>
    <definedName name="——" localSheetId="10">#REF!</definedName>
    <definedName name="——" localSheetId="11">#REF!</definedName>
    <definedName name="——" localSheetId="12">#REF!</definedName>
    <definedName name="——" localSheetId="16">#REF!</definedName>
    <definedName name="——" localSheetId="19">#REF!</definedName>
    <definedName name="——" localSheetId="20">#REF!</definedName>
    <definedName name="——" localSheetId="21">#REF!</definedName>
    <definedName name="——" localSheetId="22">#REF!</definedName>
    <definedName name="——" localSheetId="23">#REF!</definedName>
    <definedName name="——" localSheetId="24">#REF!</definedName>
    <definedName name="——" localSheetId="25">#REF!</definedName>
    <definedName name="——" localSheetId="26">#REF!</definedName>
    <definedName name="——">#REF!</definedName>
    <definedName name="\d" localSheetId="8">[1]地方!$Q$4:$Q$5</definedName>
    <definedName name="\d" localSheetId="9">[1]地方!$Q$4:$Q$5</definedName>
    <definedName name="\d" localSheetId="19">[1]地方!$Q$4:$Q$5</definedName>
    <definedName name="\d" localSheetId="20">[1]地方!$Q$4:$Q$5</definedName>
    <definedName name="\d" localSheetId="26">[2]地方!$Q$4:$Q$5</definedName>
    <definedName name="\d">[3]地方!$Q$4:$Q$5</definedName>
    <definedName name="\q" localSheetId="8">[4]国家!#REF!</definedName>
    <definedName name="\q" localSheetId="9">[4]国家!#REF!</definedName>
    <definedName name="\q" localSheetId="19">[4]国家!#REF!</definedName>
    <definedName name="\q" localSheetId="20">[4]国家!#REF!</definedName>
    <definedName name="\q" localSheetId="26">[5]国家!#REF!</definedName>
    <definedName name="\q">[6]国家!#REF!</definedName>
    <definedName name="\z" localSheetId="8">[7]中央!#REF!</definedName>
    <definedName name="\z" localSheetId="9">[7]中央!#REF!</definedName>
    <definedName name="\z" localSheetId="19">[7]中央!#REF!</definedName>
    <definedName name="\z" localSheetId="20">[7]中央!#REF!</definedName>
    <definedName name="\z" localSheetId="26">[8]中央!#REF!</definedName>
    <definedName name="\z">[9]中央!#REF!</definedName>
    <definedName name="_________t4" localSheetId="8">#REF!</definedName>
    <definedName name="_________t4" localSheetId="9">#REF!</definedName>
    <definedName name="_________t4" localSheetId="10">#REF!</definedName>
    <definedName name="_________t4" localSheetId="11">#REF!</definedName>
    <definedName name="_________t4" localSheetId="12">#REF!</definedName>
    <definedName name="_________t4" localSheetId="16">#REF!</definedName>
    <definedName name="_________t4" localSheetId="19">#REF!</definedName>
    <definedName name="_________t4" localSheetId="20">#REF!</definedName>
    <definedName name="_________t4" localSheetId="21">#REF!</definedName>
    <definedName name="_________t4" localSheetId="22">#REF!</definedName>
    <definedName name="_________t4" localSheetId="23">#REF!</definedName>
    <definedName name="_________t4" localSheetId="24">#REF!</definedName>
    <definedName name="_________t4" localSheetId="25">#REF!</definedName>
    <definedName name="_________t4" localSheetId="26">#REF!</definedName>
    <definedName name="_________t4">#REF!</definedName>
    <definedName name="_________t7" localSheetId="8">#REF!</definedName>
    <definedName name="_________t7" localSheetId="9">#REF!</definedName>
    <definedName name="_________t7" localSheetId="10">#REF!</definedName>
    <definedName name="_________t7" localSheetId="11">#REF!</definedName>
    <definedName name="_________t7" localSheetId="12">#REF!</definedName>
    <definedName name="_________t7" localSheetId="16">#REF!</definedName>
    <definedName name="_________t7" localSheetId="19">#REF!</definedName>
    <definedName name="_________t7" localSheetId="20">#REF!</definedName>
    <definedName name="_________t7" localSheetId="21">#REF!</definedName>
    <definedName name="_________t7" localSheetId="22">#REF!</definedName>
    <definedName name="_________t7" localSheetId="23">#REF!</definedName>
    <definedName name="_________t7" localSheetId="24">#REF!</definedName>
    <definedName name="_________t7" localSheetId="25">#REF!</definedName>
    <definedName name="_________t7" localSheetId="26">#REF!</definedName>
    <definedName name="_________t7">#REF!</definedName>
    <definedName name="______t4" localSheetId="8">#REF!</definedName>
    <definedName name="______t4" localSheetId="9">#REF!</definedName>
    <definedName name="______t4" localSheetId="10">#REF!</definedName>
    <definedName name="______t4" localSheetId="11">#REF!</definedName>
    <definedName name="______t4" localSheetId="12">#REF!</definedName>
    <definedName name="______t4" localSheetId="16">#REF!</definedName>
    <definedName name="______t4" localSheetId="19">#REF!</definedName>
    <definedName name="______t4" localSheetId="20">#REF!</definedName>
    <definedName name="______t4" localSheetId="21">#REF!</definedName>
    <definedName name="______t4" localSheetId="22">#REF!</definedName>
    <definedName name="______t4" localSheetId="23">#REF!</definedName>
    <definedName name="______t4" localSheetId="24">#REF!</definedName>
    <definedName name="______t4" localSheetId="25">#REF!</definedName>
    <definedName name="______t4" localSheetId="26">#REF!</definedName>
    <definedName name="______t4">#REF!</definedName>
    <definedName name="______t7" localSheetId="8">#REF!</definedName>
    <definedName name="______t7" localSheetId="9">#REF!</definedName>
    <definedName name="______t7" localSheetId="10">#REF!</definedName>
    <definedName name="______t7" localSheetId="11">#REF!</definedName>
    <definedName name="______t7" localSheetId="12">#REF!</definedName>
    <definedName name="______t7" localSheetId="16">#REF!</definedName>
    <definedName name="______t7" localSheetId="19">#REF!</definedName>
    <definedName name="______t7" localSheetId="20">#REF!</definedName>
    <definedName name="______t7" localSheetId="21">#REF!</definedName>
    <definedName name="______t7" localSheetId="22">#REF!</definedName>
    <definedName name="______t7" localSheetId="23">#REF!</definedName>
    <definedName name="______t7" localSheetId="24">#REF!</definedName>
    <definedName name="______t7" localSheetId="25">#REF!</definedName>
    <definedName name="______t7" localSheetId="26">#REF!</definedName>
    <definedName name="______t7">#REF!</definedName>
    <definedName name="_____t4" localSheetId="8">#REF!</definedName>
    <definedName name="_____t4" localSheetId="9">#REF!</definedName>
    <definedName name="_____t4" localSheetId="10">#REF!</definedName>
    <definedName name="_____t4" localSheetId="11">#REF!</definedName>
    <definedName name="_____t4" localSheetId="12">#REF!</definedName>
    <definedName name="_____t4" localSheetId="16">#REF!</definedName>
    <definedName name="_____t4" localSheetId="19">#REF!</definedName>
    <definedName name="_____t4" localSheetId="20">#REF!</definedName>
    <definedName name="_____t4" localSheetId="21">#REF!</definedName>
    <definedName name="_____t4" localSheetId="22">#REF!</definedName>
    <definedName name="_____t4" localSheetId="23">#REF!</definedName>
    <definedName name="_____t4" localSheetId="24">#REF!</definedName>
    <definedName name="_____t4" localSheetId="25">#REF!</definedName>
    <definedName name="_____t4" localSheetId="26">#REF!</definedName>
    <definedName name="_____t4">#REF!</definedName>
    <definedName name="_____t7" localSheetId="8">#REF!</definedName>
    <definedName name="_____t7" localSheetId="9">#REF!</definedName>
    <definedName name="_____t7" localSheetId="10">#REF!</definedName>
    <definedName name="_____t7" localSheetId="11">#REF!</definedName>
    <definedName name="_____t7" localSheetId="12">#REF!</definedName>
    <definedName name="_____t7" localSheetId="16">#REF!</definedName>
    <definedName name="_____t7" localSheetId="19">#REF!</definedName>
    <definedName name="_____t7" localSheetId="20">#REF!</definedName>
    <definedName name="_____t7" localSheetId="21">#REF!</definedName>
    <definedName name="_____t7" localSheetId="22">#REF!</definedName>
    <definedName name="_____t7" localSheetId="23">#REF!</definedName>
    <definedName name="_____t7" localSheetId="24">#REF!</definedName>
    <definedName name="_____t7" localSheetId="25">#REF!</definedName>
    <definedName name="_____t7" localSheetId="26">#REF!</definedName>
    <definedName name="_____t7">#REF!</definedName>
    <definedName name="____t4" localSheetId="8">#REF!</definedName>
    <definedName name="____t4" localSheetId="9">#REF!</definedName>
    <definedName name="____t4" localSheetId="10">#REF!</definedName>
    <definedName name="____t4" localSheetId="11">#REF!</definedName>
    <definedName name="____t4" localSheetId="12">#REF!</definedName>
    <definedName name="____t4" localSheetId="16">#REF!</definedName>
    <definedName name="____t4" localSheetId="19">#REF!</definedName>
    <definedName name="____t4" localSheetId="20">#REF!</definedName>
    <definedName name="____t4" localSheetId="21">#REF!</definedName>
    <definedName name="____t4" localSheetId="22">#REF!</definedName>
    <definedName name="____t4" localSheetId="23">#REF!</definedName>
    <definedName name="____t4" localSheetId="24">#REF!</definedName>
    <definedName name="____t4" localSheetId="25">#REF!</definedName>
    <definedName name="____t4" localSheetId="26">#REF!</definedName>
    <definedName name="____t4">#REF!</definedName>
    <definedName name="____t7" localSheetId="8">#REF!</definedName>
    <definedName name="____t7" localSheetId="9">#REF!</definedName>
    <definedName name="____t7" localSheetId="10">#REF!</definedName>
    <definedName name="____t7" localSheetId="11">#REF!</definedName>
    <definedName name="____t7" localSheetId="12">#REF!</definedName>
    <definedName name="____t7" localSheetId="16">#REF!</definedName>
    <definedName name="____t7" localSheetId="19">#REF!</definedName>
    <definedName name="____t7" localSheetId="20">#REF!</definedName>
    <definedName name="____t7" localSheetId="21">#REF!</definedName>
    <definedName name="____t7" localSheetId="22">#REF!</definedName>
    <definedName name="____t7" localSheetId="23">#REF!</definedName>
    <definedName name="____t7" localSheetId="24">#REF!</definedName>
    <definedName name="____t7" localSheetId="25">#REF!</definedName>
    <definedName name="____t7" localSheetId="26">#REF!</definedName>
    <definedName name="____t7">#REF!</definedName>
    <definedName name="___PA7" localSheetId="8">'[10]SW-TEO'!#REF!</definedName>
    <definedName name="___PA7" localSheetId="9">'[10]SW-TEO'!#REF!</definedName>
    <definedName name="___PA7" localSheetId="16">'[11]SW-TEO'!#REF!</definedName>
    <definedName name="___PA7" localSheetId="19">'[10]SW-TEO'!#REF!</definedName>
    <definedName name="___PA7" localSheetId="20">'[10]SW-TEO'!#REF!</definedName>
    <definedName name="___PA7" localSheetId="26">'[12]SW-TEO'!#REF!</definedName>
    <definedName name="___PA7">'[11]SW-TEO'!#REF!</definedName>
    <definedName name="___PA8" localSheetId="8">'[10]SW-TEO'!#REF!</definedName>
    <definedName name="___PA8" localSheetId="9">'[10]SW-TEO'!#REF!</definedName>
    <definedName name="___PA8" localSheetId="16">'[11]SW-TEO'!#REF!</definedName>
    <definedName name="___PA8" localSheetId="19">'[10]SW-TEO'!#REF!</definedName>
    <definedName name="___PA8" localSheetId="20">'[10]SW-TEO'!#REF!</definedName>
    <definedName name="___PA8" localSheetId="26">'[12]SW-TEO'!#REF!</definedName>
    <definedName name="___PA8">'[11]SW-TEO'!#REF!</definedName>
    <definedName name="___PD1" localSheetId="8">'[10]SW-TEO'!#REF!</definedName>
    <definedName name="___PD1" localSheetId="9">'[10]SW-TEO'!#REF!</definedName>
    <definedName name="___PD1" localSheetId="19">'[10]SW-TEO'!#REF!</definedName>
    <definedName name="___PD1" localSheetId="20">'[10]SW-TEO'!#REF!</definedName>
    <definedName name="___PD1" localSheetId="26">'[12]SW-TEO'!#REF!</definedName>
    <definedName name="___PD1">'[11]SW-TEO'!#REF!</definedName>
    <definedName name="___PE12" localSheetId="8">'[10]SW-TEO'!#REF!</definedName>
    <definedName name="___PE12" localSheetId="9">'[10]SW-TEO'!#REF!</definedName>
    <definedName name="___PE12" localSheetId="19">'[10]SW-TEO'!#REF!</definedName>
    <definedName name="___PE12" localSheetId="20">'[10]SW-TEO'!#REF!</definedName>
    <definedName name="___PE12" localSheetId="26">'[12]SW-TEO'!#REF!</definedName>
    <definedName name="___PE12">'[11]SW-TEO'!#REF!</definedName>
    <definedName name="___PE13" localSheetId="8">'[10]SW-TEO'!#REF!</definedName>
    <definedName name="___PE13" localSheetId="9">'[10]SW-TEO'!#REF!</definedName>
    <definedName name="___PE13" localSheetId="19">'[10]SW-TEO'!#REF!</definedName>
    <definedName name="___PE13" localSheetId="20">'[10]SW-TEO'!#REF!</definedName>
    <definedName name="___PE13" localSheetId="26">'[12]SW-TEO'!#REF!</definedName>
    <definedName name="___PE13">'[11]SW-TEO'!#REF!</definedName>
    <definedName name="___PE6" localSheetId="8">'[10]SW-TEO'!#REF!</definedName>
    <definedName name="___PE6" localSheetId="9">'[10]SW-TEO'!#REF!</definedName>
    <definedName name="___PE6" localSheetId="19">'[10]SW-TEO'!#REF!</definedName>
    <definedName name="___PE6" localSheetId="20">'[10]SW-TEO'!#REF!</definedName>
    <definedName name="___PE6" localSheetId="26">'[12]SW-TEO'!#REF!</definedName>
    <definedName name="___PE6">'[11]SW-TEO'!#REF!</definedName>
    <definedName name="___PE7" localSheetId="8">'[10]SW-TEO'!#REF!</definedName>
    <definedName name="___PE7" localSheetId="9">'[10]SW-TEO'!#REF!</definedName>
    <definedName name="___PE7" localSheetId="19">'[10]SW-TEO'!#REF!</definedName>
    <definedName name="___PE7" localSheetId="20">'[10]SW-TEO'!#REF!</definedName>
    <definedName name="___PE7" localSheetId="26">'[12]SW-TEO'!#REF!</definedName>
    <definedName name="___PE7">'[11]SW-TEO'!#REF!</definedName>
    <definedName name="___PE8" localSheetId="8">'[10]SW-TEO'!#REF!</definedName>
    <definedName name="___PE8" localSheetId="9">'[10]SW-TEO'!#REF!</definedName>
    <definedName name="___PE8" localSheetId="19">'[10]SW-TEO'!#REF!</definedName>
    <definedName name="___PE8" localSheetId="20">'[10]SW-TEO'!#REF!</definedName>
    <definedName name="___PE8" localSheetId="26">'[12]SW-TEO'!#REF!</definedName>
    <definedName name="___PE8">'[11]SW-TEO'!#REF!</definedName>
    <definedName name="___PE9" localSheetId="8">'[10]SW-TEO'!#REF!</definedName>
    <definedName name="___PE9" localSheetId="9">'[10]SW-TEO'!#REF!</definedName>
    <definedName name="___PE9" localSheetId="19">'[10]SW-TEO'!#REF!</definedName>
    <definedName name="___PE9" localSheetId="20">'[10]SW-TEO'!#REF!</definedName>
    <definedName name="___PE9" localSheetId="26">'[12]SW-TEO'!#REF!</definedName>
    <definedName name="___PE9">'[11]SW-TEO'!#REF!</definedName>
    <definedName name="___PH1" localSheetId="8">'[10]SW-TEO'!#REF!</definedName>
    <definedName name="___PH1" localSheetId="9">'[10]SW-TEO'!#REF!</definedName>
    <definedName name="___PH1" localSheetId="19">'[10]SW-TEO'!#REF!</definedName>
    <definedName name="___PH1" localSheetId="20">'[10]SW-TEO'!#REF!</definedName>
    <definedName name="___PH1" localSheetId="26">'[12]SW-TEO'!#REF!</definedName>
    <definedName name="___PH1">'[11]SW-TEO'!#REF!</definedName>
    <definedName name="___PI1" localSheetId="8">'[10]SW-TEO'!#REF!</definedName>
    <definedName name="___PI1" localSheetId="9">'[10]SW-TEO'!#REF!</definedName>
    <definedName name="___PI1" localSheetId="19">'[10]SW-TEO'!#REF!</definedName>
    <definedName name="___PI1" localSheetId="20">'[10]SW-TEO'!#REF!</definedName>
    <definedName name="___PI1" localSheetId="26">'[12]SW-TEO'!#REF!</definedName>
    <definedName name="___PI1">'[11]SW-TEO'!#REF!</definedName>
    <definedName name="___PK1" localSheetId="8">'[10]SW-TEO'!#REF!</definedName>
    <definedName name="___PK1" localSheetId="9">'[10]SW-TEO'!#REF!</definedName>
    <definedName name="___PK1" localSheetId="19">'[10]SW-TEO'!#REF!</definedName>
    <definedName name="___PK1" localSheetId="20">'[10]SW-TEO'!#REF!</definedName>
    <definedName name="___PK1" localSheetId="26">'[12]SW-TEO'!#REF!</definedName>
    <definedName name="___PK1">'[11]SW-TEO'!#REF!</definedName>
    <definedName name="___PK3" localSheetId="8">'[10]SW-TEO'!#REF!</definedName>
    <definedName name="___PK3" localSheetId="9">'[10]SW-TEO'!#REF!</definedName>
    <definedName name="___PK3" localSheetId="19">'[10]SW-TEO'!#REF!</definedName>
    <definedName name="___PK3" localSheetId="20">'[10]SW-TEO'!#REF!</definedName>
    <definedName name="___PK3" localSheetId="26">'[12]SW-TEO'!#REF!</definedName>
    <definedName name="___PK3">'[11]SW-TEO'!#REF!</definedName>
    <definedName name="___t4" localSheetId="8">#REF!</definedName>
    <definedName name="___t4" localSheetId="9">#REF!</definedName>
    <definedName name="___t4" localSheetId="10">#REF!</definedName>
    <definedName name="___t4" localSheetId="11">#REF!</definedName>
    <definedName name="___t4" localSheetId="12">#REF!</definedName>
    <definedName name="___t4" localSheetId="16">#REF!</definedName>
    <definedName name="___t4" localSheetId="19">#REF!</definedName>
    <definedName name="___t4" localSheetId="20">#REF!</definedName>
    <definedName name="___t4" localSheetId="21">#REF!</definedName>
    <definedName name="___t4" localSheetId="22">#REF!</definedName>
    <definedName name="___t4" localSheetId="23">#REF!</definedName>
    <definedName name="___t4" localSheetId="24">#REF!</definedName>
    <definedName name="___t4" localSheetId="25">#REF!</definedName>
    <definedName name="___t4" localSheetId="26">#REF!</definedName>
    <definedName name="___t4">#REF!</definedName>
    <definedName name="___t7" localSheetId="8">#REF!</definedName>
    <definedName name="___t7" localSheetId="9">#REF!</definedName>
    <definedName name="___t7" localSheetId="10">#REF!</definedName>
    <definedName name="___t7" localSheetId="11">#REF!</definedName>
    <definedName name="___t7" localSheetId="12">#REF!</definedName>
    <definedName name="___t7" localSheetId="16">#REF!</definedName>
    <definedName name="___t7" localSheetId="19">#REF!</definedName>
    <definedName name="___t7" localSheetId="20">#REF!</definedName>
    <definedName name="___t7" localSheetId="21">#REF!</definedName>
    <definedName name="___t7" localSheetId="22">#REF!</definedName>
    <definedName name="___t7" localSheetId="23">#REF!</definedName>
    <definedName name="___t7" localSheetId="24">#REF!</definedName>
    <definedName name="___t7" localSheetId="25">#REF!</definedName>
    <definedName name="___t7" localSheetId="26">#REF!</definedName>
    <definedName name="___t7">#REF!</definedName>
    <definedName name="__PA7" localSheetId="8">'[10]SW-TEO'!#REF!</definedName>
    <definedName name="__PA7" localSheetId="9">'[10]SW-TEO'!#REF!</definedName>
    <definedName name="__PA7" localSheetId="16">'[11]SW-TEO'!#REF!</definedName>
    <definedName name="__PA7" localSheetId="19">'[10]SW-TEO'!#REF!</definedName>
    <definedName name="__PA7" localSheetId="20">'[10]SW-TEO'!#REF!</definedName>
    <definedName name="__PA7" localSheetId="26">'[12]SW-TEO'!#REF!</definedName>
    <definedName name="__PA7">'[11]SW-TEO'!#REF!</definedName>
    <definedName name="__PA8" localSheetId="8">'[10]SW-TEO'!#REF!</definedName>
    <definedName name="__PA8" localSheetId="9">'[10]SW-TEO'!#REF!</definedName>
    <definedName name="__PA8" localSheetId="16">'[11]SW-TEO'!#REF!</definedName>
    <definedName name="__PA8" localSheetId="19">'[10]SW-TEO'!#REF!</definedName>
    <definedName name="__PA8" localSheetId="20">'[10]SW-TEO'!#REF!</definedName>
    <definedName name="__PA8" localSheetId="26">'[12]SW-TEO'!#REF!</definedName>
    <definedName name="__PA8">'[11]SW-TEO'!#REF!</definedName>
    <definedName name="__PD1" localSheetId="8">'[10]SW-TEO'!#REF!</definedName>
    <definedName name="__PD1" localSheetId="9">'[10]SW-TEO'!#REF!</definedName>
    <definedName name="__PD1" localSheetId="19">'[10]SW-TEO'!#REF!</definedName>
    <definedName name="__PD1" localSheetId="20">'[10]SW-TEO'!#REF!</definedName>
    <definedName name="__PD1" localSheetId="26">'[12]SW-TEO'!#REF!</definedName>
    <definedName name="__PD1">'[11]SW-TEO'!#REF!</definedName>
    <definedName name="__PE12" localSheetId="8">'[10]SW-TEO'!#REF!</definedName>
    <definedName name="__PE12" localSheetId="9">'[10]SW-TEO'!#REF!</definedName>
    <definedName name="__PE12" localSheetId="19">'[10]SW-TEO'!#REF!</definedName>
    <definedName name="__PE12" localSheetId="20">'[10]SW-TEO'!#REF!</definedName>
    <definedName name="__PE12" localSheetId="26">'[12]SW-TEO'!#REF!</definedName>
    <definedName name="__PE12">'[11]SW-TEO'!#REF!</definedName>
    <definedName name="__PE13" localSheetId="8">'[10]SW-TEO'!#REF!</definedName>
    <definedName name="__PE13" localSheetId="9">'[10]SW-TEO'!#REF!</definedName>
    <definedName name="__PE13" localSheetId="19">'[10]SW-TEO'!#REF!</definedName>
    <definedName name="__PE13" localSheetId="20">'[10]SW-TEO'!#REF!</definedName>
    <definedName name="__PE13" localSheetId="26">'[12]SW-TEO'!#REF!</definedName>
    <definedName name="__PE13">'[11]SW-TEO'!#REF!</definedName>
    <definedName name="__PE6" localSheetId="8">'[10]SW-TEO'!#REF!</definedName>
    <definedName name="__PE6" localSheetId="9">'[10]SW-TEO'!#REF!</definedName>
    <definedName name="__PE6" localSheetId="19">'[10]SW-TEO'!#REF!</definedName>
    <definedName name="__PE6" localSheetId="20">'[10]SW-TEO'!#REF!</definedName>
    <definedName name="__PE6" localSheetId="26">'[12]SW-TEO'!#REF!</definedName>
    <definedName name="__PE6">'[11]SW-TEO'!#REF!</definedName>
    <definedName name="__PE7" localSheetId="8">'[10]SW-TEO'!#REF!</definedName>
    <definedName name="__PE7" localSheetId="9">'[10]SW-TEO'!#REF!</definedName>
    <definedName name="__PE7" localSheetId="19">'[10]SW-TEO'!#REF!</definedName>
    <definedName name="__PE7" localSheetId="20">'[10]SW-TEO'!#REF!</definedName>
    <definedName name="__PE7" localSheetId="26">'[12]SW-TEO'!#REF!</definedName>
    <definedName name="__PE7">'[11]SW-TEO'!#REF!</definedName>
    <definedName name="__PE8" localSheetId="8">'[10]SW-TEO'!#REF!</definedName>
    <definedName name="__PE8" localSheetId="9">'[10]SW-TEO'!#REF!</definedName>
    <definedName name="__PE8" localSheetId="19">'[10]SW-TEO'!#REF!</definedName>
    <definedName name="__PE8" localSheetId="20">'[10]SW-TEO'!#REF!</definedName>
    <definedName name="__PE8" localSheetId="26">'[12]SW-TEO'!#REF!</definedName>
    <definedName name="__PE8">'[11]SW-TEO'!#REF!</definedName>
    <definedName name="__PE9" localSheetId="8">'[10]SW-TEO'!#REF!</definedName>
    <definedName name="__PE9" localSheetId="9">'[10]SW-TEO'!#REF!</definedName>
    <definedName name="__PE9" localSheetId="19">'[10]SW-TEO'!#REF!</definedName>
    <definedName name="__PE9" localSheetId="20">'[10]SW-TEO'!#REF!</definedName>
    <definedName name="__PE9" localSheetId="26">'[12]SW-TEO'!#REF!</definedName>
    <definedName name="__PE9">'[11]SW-TEO'!#REF!</definedName>
    <definedName name="__PH1" localSheetId="8">'[10]SW-TEO'!#REF!</definedName>
    <definedName name="__PH1" localSheetId="9">'[10]SW-TEO'!#REF!</definedName>
    <definedName name="__PH1" localSheetId="19">'[10]SW-TEO'!#REF!</definedName>
    <definedName name="__PH1" localSheetId="20">'[10]SW-TEO'!#REF!</definedName>
    <definedName name="__PH1" localSheetId="26">'[12]SW-TEO'!#REF!</definedName>
    <definedName name="__PH1">'[11]SW-TEO'!#REF!</definedName>
    <definedName name="__PI1" localSheetId="8">'[10]SW-TEO'!#REF!</definedName>
    <definedName name="__PI1" localSheetId="9">'[10]SW-TEO'!#REF!</definedName>
    <definedName name="__PI1" localSheetId="19">'[10]SW-TEO'!#REF!</definedName>
    <definedName name="__PI1" localSheetId="20">'[10]SW-TEO'!#REF!</definedName>
    <definedName name="__PI1" localSheetId="26">'[12]SW-TEO'!#REF!</definedName>
    <definedName name="__PI1">'[11]SW-TEO'!#REF!</definedName>
    <definedName name="__PK1" localSheetId="8">'[10]SW-TEO'!#REF!</definedName>
    <definedName name="__PK1" localSheetId="9">'[10]SW-TEO'!#REF!</definedName>
    <definedName name="__PK1" localSheetId="19">'[10]SW-TEO'!#REF!</definedName>
    <definedName name="__PK1" localSheetId="20">'[10]SW-TEO'!#REF!</definedName>
    <definedName name="__PK1" localSheetId="26">'[12]SW-TEO'!#REF!</definedName>
    <definedName name="__PK1">'[11]SW-TEO'!#REF!</definedName>
    <definedName name="__PK3" localSheetId="8">'[10]SW-TEO'!#REF!</definedName>
    <definedName name="__PK3" localSheetId="9">'[10]SW-TEO'!#REF!</definedName>
    <definedName name="__PK3" localSheetId="19">'[10]SW-TEO'!#REF!</definedName>
    <definedName name="__PK3" localSheetId="20">'[10]SW-TEO'!#REF!</definedName>
    <definedName name="__PK3" localSheetId="26">'[12]SW-TEO'!#REF!</definedName>
    <definedName name="__PK3">'[11]SW-TEO'!#REF!</definedName>
    <definedName name="__t4" localSheetId="8">#REF!</definedName>
    <definedName name="__t4" localSheetId="9">#REF!</definedName>
    <definedName name="__t4" localSheetId="10">#REF!</definedName>
    <definedName name="__t4" localSheetId="11">#REF!</definedName>
    <definedName name="__t4" localSheetId="12">#REF!</definedName>
    <definedName name="__t4" localSheetId="16">#REF!</definedName>
    <definedName name="__t4" localSheetId="19">#REF!</definedName>
    <definedName name="__t4" localSheetId="20">#REF!</definedName>
    <definedName name="__t4" localSheetId="21">#REF!</definedName>
    <definedName name="__t4" localSheetId="22">#REF!</definedName>
    <definedName name="__t4" localSheetId="23">#REF!</definedName>
    <definedName name="__t4" localSheetId="24">#REF!</definedName>
    <definedName name="__t4" localSheetId="25">#REF!</definedName>
    <definedName name="__t4" localSheetId="26">#REF!</definedName>
    <definedName name="__t4">#REF!</definedName>
    <definedName name="__t7" localSheetId="8">#REF!</definedName>
    <definedName name="__t7" localSheetId="9">#REF!</definedName>
    <definedName name="__t7" localSheetId="10">#REF!</definedName>
    <definedName name="__t7" localSheetId="11">#REF!</definedName>
    <definedName name="__t7" localSheetId="12">#REF!</definedName>
    <definedName name="__t7" localSheetId="16">#REF!</definedName>
    <definedName name="__t7" localSheetId="19">#REF!</definedName>
    <definedName name="__t7" localSheetId="20">#REF!</definedName>
    <definedName name="__t7" localSheetId="21">#REF!</definedName>
    <definedName name="__t7" localSheetId="22">#REF!</definedName>
    <definedName name="__t7" localSheetId="23">#REF!</definedName>
    <definedName name="__t7" localSheetId="24">#REF!</definedName>
    <definedName name="__t7" localSheetId="25">#REF!</definedName>
    <definedName name="__t7" localSheetId="26">#REF!</definedName>
    <definedName name="__t7">#REF!</definedName>
    <definedName name="_1t4_" localSheetId="8">#REF!</definedName>
    <definedName name="_1t4_" localSheetId="9">#REF!</definedName>
    <definedName name="_1t4_" localSheetId="10">#REF!</definedName>
    <definedName name="_1t4_" localSheetId="11">#REF!</definedName>
    <definedName name="_1t4_" localSheetId="12">#REF!</definedName>
    <definedName name="_1t4_" localSheetId="16">#REF!</definedName>
    <definedName name="_1t4_" localSheetId="19">#REF!</definedName>
    <definedName name="_1t4_" localSheetId="20">#REF!</definedName>
    <definedName name="_1t4_" localSheetId="21">#REF!</definedName>
    <definedName name="_1t4_" localSheetId="22">#REF!</definedName>
    <definedName name="_1t4_" localSheetId="23">#REF!</definedName>
    <definedName name="_1t4_" localSheetId="24">#REF!</definedName>
    <definedName name="_1t4_" localSheetId="25">#REF!</definedName>
    <definedName name="_1t4_" localSheetId="26">#REF!</definedName>
    <definedName name="_1t4_">#REF!</definedName>
    <definedName name="_21114" localSheetId="8">#REF!</definedName>
    <definedName name="_21114" localSheetId="9">#REF!</definedName>
    <definedName name="_21114" localSheetId="10">#REF!</definedName>
    <definedName name="_21114" localSheetId="11">#REF!</definedName>
    <definedName name="_21114" localSheetId="12">#REF!</definedName>
    <definedName name="_21114" localSheetId="16">#REF!</definedName>
    <definedName name="_21114" localSheetId="19">#REF!</definedName>
    <definedName name="_21114" localSheetId="20">#REF!</definedName>
    <definedName name="_21114" localSheetId="21">#REF!</definedName>
    <definedName name="_21114" localSheetId="22">#REF!</definedName>
    <definedName name="_21114" localSheetId="23">#REF!</definedName>
    <definedName name="_21114" localSheetId="24">#REF!</definedName>
    <definedName name="_21114" localSheetId="25">#REF!</definedName>
    <definedName name="_21114" localSheetId="26">#REF!</definedName>
    <definedName name="_21114">#REF!</definedName>
    <definedName name="_2t7_" localSheetId="8">#REF!</definedName>
    <definedName name="_2t7_" localSheetId="9">#REF!</definedName>
    <definedName name="_2t7_" localSheetId="10">#REF!</definedName>
    <definedName name="_2t7_" localSheetId="11">#REF!</definedName>
    <definedName name="_2t7_" localSheetId="12">#REF!</definedName>
    <definedName name="_2t7_" localSheetId="16">#REF!</definedName>
    <definedName name="_2t7_" localSheetId="19">#REF!</definedName>
    <definedName name="_2t7_" localSheetId="20">#REF!</definedName>
    <definedName name="_2t7_" localSheetId="21">#REF!</definedName>
    <definedName name="_2t7_" localSheetId="22">#REF!</definedName>
    <definedName name="_2t7_" localSheetId="23">#REF!</definedName>
    <definedName name="_2t7_" localSheetId="24">#REF!</definedName>
    <definedName name="_2t7_" localSheetId="25">#REF!</definedName>
    <definedName name="_2t7_" localSheetId="26">#REF!</definedName>
    <definedName name="_2t7_">#REF!</definedName>
    <definedName name="_6_其他" localSheetId="8">#REF!</definedName>
    <definedName name="_6_其他" localSheetId="9">#REF!</definedName>
    <definedName name="_6_其他" localSheetId="10">#REF!</definedName>
    <definedName name="_6_其他" localSheetId="11">#REF!</definedName>
    <definedName name="_6_其他" localSheetId="12">#REF!</definedName>
    <definedName name="_6_其他" localSheetId="16">#REF!</definedName>
    <definedName name="_6_其他" localSheetId="19">#REF!</definedName>
    <definedName name="_6_其他" localSheetId="20">#REF!</definedName>
    <definedName name="_6_其他" localSheetId="21">#REF!</definedName>
    <definedName name="_6_其他" localSheetId="22">#REF!</definedName>
    <definedName name="_6_其他" localSheetId="23">#REF!</definedName>
    <definedName name="_6_其他" localSheetId="24">#REF!</definedName>
    <definedName name="_6_其他" localSheetId="25">#REF!</definedName>
    <definedName name="_6_其他" localSheetId="26">#REF!</definedName>
    <definedName name="_6_其他">#REF!</definedName>
    <definedName name="_Fill" localSheetId="8" hidden="1">[13]eqpmad2!#REF!</definedName>
    <definedName name="_Fill" localSheetId="9" hidden="1">[13]eqpmad2!#REF!</definedName>
    <definedName name="_Fill" localSheetId="18" hidden="1">[14]eqpmad2!#REF!</definedName>
    <definedName name="_Fill" localSheetId="19" hidden="1">[13]eqpmad2!#REF!</definedName>
    <definedName name="_Fill" localSheetId="20" hidden="1">[13]eqpmad2!#REF!</definedName>
    <definedName name="_Fill" localSheetId="24" hidden="1">[15]eqpmad2!#REF!</definedName>
    <definedName name="_Fill" localSheetId="25" hidden="1">[15]eqpmad2!#REF!</definedName>
    <definedName name="_Fill" localSheetId="26" hidden="1">[16]eqpmad2!#REF!</definedName>
    <definedName name="_Fill" hidden="1">[17]eqpmad2!#REF!</definedName>
    <definedName name="_xlnm._FilterDatabase" localSheetId="5" hidden="1">'03'!$A$3:$F$9</definedName>
    <definedName name="_xlnm._FilterDatabase" localSheetId="24" hidden="1">'21'!$A$3:$H$3</definedName>
    <definedName name="_xlnm._FilterDatabase" localSheetId="25" hidden="1">#REF!</definedName>
    <definedName name="_xlnm._FilterDatabase" localSheetId="26" hidden="1">'23'!$A$3:$F$3</definedName>
    <definedName name="_xlnm._FilterDatabase" hidden="1">#REF!</definedName>
    <definedName name="_Key1" localSheetId="8">#REF!</definedName>
    <definedName name="_Key1" localSheetId="9">#REF!</definedName>
    <definedName name="_Key1" localSheetId="10">#REF!</definedName>
    <definedName name="_Key1" localSheetId="11">#REF!</definedName>
    <definedName name="_Key1" localSheetId="12">#REF!</definedName>
    <definedName name="_Key1" localSheetId="16">#REF!</definedName>
    <definedName name="_Key1" localSheetId="19">#REF!</definedName>
    <definedName name="_Key1" localSheetId="20">#REF!</definedName>
    <definedName name="_Key1" localSheetId="21">#REF!</definedName>
    <definedName name="_Key1" localSheetId="22">#REF!</definedName>
    <definedName name="_Key1" localSheetId="23">#REF!</definedName>
    <definedName name="_Key1" localSheetId="24">#REF!</definedName>
    <definedName name="_Key1" localSheetId="25">#REF!</definedName>
    <definedName name="_Key1" localSheetId="26">#REF!</definedName>
    <definedName name="_Key1">#REF!</definedName>
    <definedName name="_LA21">#N/A</definedName>
    <definedName name="_LC10">#N/A</definedName>
    <definedName name="_LC11">#N/A</definedName>
    <definedName name="_LC12">#N/A</definedName>
    <definedName name="_LC13">#N/A</definedName>
    <definedName name="_LC14">#N/A</definedName>
    <definedName name="_LC15">#N/A</definedName>
    <definedName name="_LC16">#N/A</definedName>
    <definedName name="_LC17">#N/A</definedName>
    <definedName name="_LC18">#N/A</definedName>
    <definedName name="_LC19">#N/A</definedName>
    <definedName name="_LC20">#N/A</definedName>
    <definedName name="_LC21">#N/A</definedName>
    <definedName name="_LC22">#N/A</definedName>
    <definedName name="_LC23">#N/A</definedName>
    <definedName name="_LC24">#N/A</definedName>
    <definedName name="_LC25">#N/A</definedName>
    <definedName name="_LC26">#N/A</definedName>
    <definedName name="_LC27">#N/A</definedName>
    <definedName name="_LC28">#N/A</definedName>
    <definedName name="_LC29">#N/A</definedName>
    <definedName name="_LC6">#N/A</definedName>
    <definedName name="_LC7">#N/A</definedName>
    <definedName name="_LC8">#N/A</definedName>
    <definedName name="_LC9">#N/A</definedName>
    <definedName name="_LD10">#N/A</definedName>
    <definedName name="_LD11">#N/A</definedName>
    <definedName name="_LD12">#N/A</definedName>
    <definedName name="_LD13">#N/A</definedName>
    <definedName name="_LD14">#N/A</definedName>
    <definedName name="_LD15">#N/A</definedName>
    <definedName name="_LD16">#N/A</definedName>
    <definedName name="_LD17">#N/A</definedName>
    <definedName name="_LD18">#N/A</definedName>
    <definedName name="_LD19">#N/A</definedName>
    <definedName name="_LD20">#N/A</definedName>
    <definedName name="_LD21">#N/A</definedName>
    <definedName name="_LD22">#N/A</definedName>
    <definedName name="_LD23">#N/A</definedName>
    <definedName name="_LD24">#N/A</definedName>
    <definedName name="_LD25">#N/A</definedName>
    <definedName name="_LD26">#N/A</definedName>
    <definedName name="_LD27">#N/A</definedName>
    <definedName name="_LD28">#N/A</definedName>
    <definedName name="_LD29">#N/A</definedName>
    <definedName name="_LD6">#N/A</definedName>
    <definedName name="_LD7">#N/A</definedName>
    <definedName name="_LD8">#N/A</definedName>
    <definedName name="_LD9">#N/A</definedName>
    <definedName name="_LE10">#N/A</definedName>
    <definedName name="_LE11">#N/A</definedName>
    <definedName name="_LE12">#N/A</definedName>
    <definedName name="_LE13">#N/A</definedName>
    <definedName name="_LE14">#N/A</definedName>
    <definedName name="_LE15">#N/A</definedName>
    <definedName name="_LE16">#N/A</definedName>
    <definedName name="_LE17">#N/A</definedName>
    <definedName name="_LE18">#N/A</definedName>
    <definedName name="_LE19">#N/A</definedName>
    <definedName name="_LE20">#N/A</definedName>
    <definedName name="_LE21">#N/A</definedName>
    <definedName name="_LE22">#N/A</definedName>
    <definedName name="_LE23">#N/A</definedName>
    <definedName name="_LE24">#N/A</definedName>
    <definedName name="_LE25">#N/A</definedName>
    <definedName name="_LE26">#N/A</definedName>
    <definedName name="_LE27">#N/A</definedName>
    <definedName name="_LE28">#N/A</definedName>
    <definedName name="_LE29">#N/A</definedName>
    <definedName name="_LE6">#N/A</definedName>
    <definedName name="_LE7">#N/A</definedName>
    <definedName name="_LE8">#N/A</definedName>
    <definedName name="_LE9">#N/A</definedName>
    <definedName name="_LF10">#N/A</definedName>
    <definedName name="_LF11">#N/A</definedName>
    <definedName name="_LF12">#N/A</definedName>
    <definedName name="_LF13">#N/A</definedName>
    <definedName name="_LF14">#N/A</definedName>
    <definedName name="_LF15">#N/A</definedName>
    <definedName name="_LF16">#N/A</definedName>
    <definedName name="_LF17">#N/A</definedName>
    <definedName name="_LF18">#N/A</definedName>
    <definedName name="_LF19">#N/A</definedName>
    <definedName name="_LF20">#N/A</definedName>
    <definedName name="_LF21">#N/A</definedName>
    <definedName name="_LF22">#N/A</definedName>
    <definedName name="_LF23">#N/A</definedName>
    <definedName name="_LF24">#N/A</definedName>
    <definedName name="_LF25">#N/A</definedName>
    <definedName name="_LF26">#N/A</definedName>
    <definedName name="_LF27">#N/A</definedName>
    <definedName name="_LF28">#N/A</definedName>
    <definedName name="_LF29">#N/A</definedName>
    <definedName name="_LF6">#N/A</definedName>
    <definedName name="_LF7">#N/A</definedName>
    <definedName name="_LF8">#N/A</definedName>
    <definedName name="_LF9">#N/A</definedName>
    <definedName name="_LG10">#N/A</definedName>
    <definedName name="_LG11">#N/A</definedName>
    <definedName name="_LG12">#N/A</definedName>
    <definedName name="_LG13">#N/A</definedName>
    <definedName name="_LG14">#N/A</definedName>
    <definedName name="_LG15">#N/A</definedName>
    <definedName name="_LG16">#N/A</definedName>
    <definedName name="_LG17">#N/A</definedName>
    <definedName name="_LG18">#N/A</definedName>
    <definedName name="_LG19">#N/A</definedName>
    <definedName name="_LG20">#N/A</definedName>
    <definedName name="_LG21">#N/A</definedName>
    <definedName name="_LG22">#N/A</definedName>
    <definedName name="_LG23">#N/A</definedName>
    <definedName name="_LG24">#N/A</definedName>
    <definedName name="_LG25">#N/A</definedName>
    <definedName name="_LG26">#N/A</definedName>
    <definedName name="_LG27">#N/A</definedName>
    <definedName name="_LG28">#N/A</definedName>
    <definedName name="_LG29">#N/A</definedName>
    <definedName name="_LG6">#N/A</definedName>
    <definedName name="_LG7">#N/A</definedName>
    <definedName name="_LG8">#N/A</definedName>
    <definedName name="_LG9">#N/A</definedName>
    <definedName name="_LH10">#N/A</definedName>
    <definedName name="_LH11">#N/A</definedName>
    <definedName name="_LH12">#N/A</definedName>
    <definedName name="_LH13">#N/A</definedName>
    <definedName name="_LH14">#N/A</definedName>
    <definedName name="_LH15">#N/A</definedName>
    <definedName name="_LH16">#N/A</definedName>
    <definedName name="_LH17">#N/A</definedName>
    <definedName name="_LH18">#N/A</definedName>
    <definedName name="_LH19">#N/A</definedName>
    <definedName name="_LH20">#N/A</definedName>
    <definedName name="_LH21">#N/A</definedName>
    <definedName name="_LH22">#N/A</definedName>
    <definedName name="_LH23">#N/A</definedName>
    <definedName name="_LH24">#N/A</definedName>
    <definedName name="_LH25">#N/A</definedName>
    <definedName name="_LH26">#N/A</definedName>
    <definedName name="_LH27">#N/A</definedName>
    <definedName name="_LH28">#N/A</definedName>
    <definedName name="_LH29">#N/A</definedName>
    <definedName name="_LH6">#N/A</definedName>
    <definedName name="_LH7">#N/A</definedName>
    <definedName name="_LH8">#N/A</definedName>
    <definedName name="_LH9">#N/A</definedName>
    <definedName name="_LI10">#N/A</definedName>
    <definedName name="_LI11">#N/A</definedName>
    <definedName name="_LI12">#N/A</definedName>
    <definedName name="_LI13">#N/A</definedName>
    <definedName name="_LI14">#N/A</definedName>
    <definedName name="_LI15">#N/A</definedName>
    <definedName name="_LI16">#N/A</definedName>
    <definedName name="_LI17">#N/A</definedName>
    <definedName name="_LI18">#N/A</definedName>
    <definedName name="_LI19">#N/A</definedName>
    <definedName name="_LI20">#N/A</definedName>
    <definedName name="_LI21">#N/A</definedName>
    <definedName name="_LI22">#N/A</definedName>
    <definedName name="_LI23">#N/A</definedName>
    <definedName name="_LI24">#N/A</definedName>
    <definedName name="_LI25">#N/A</definedName>
    <definedName name="_LI26">#N/A</definedName>
    <definedName name="_LI27">#N/A</definedName>
    <definedName name="_LI28">#N/A</definedName>
    <definedName name="_LI29">#N/A</definedName>
    <definedName name="_LI6">#N/A</definedName>
    <definedName name="_LI7">#N/A</definedName>
    <definedName name="_LI8">#N/A</definedName>
    <definedName name="_LI9">#N/A</definedName>
    <definedName name="_lst_r_财政收支分月完成数_支出分析_资金性质及预算科目代码名称" localSheetId="8">[18]_ESList!$A$1:$A$2458</definedName>
    <definedName name="_lst_r_财政收支分月完成数_支出分析_资金性质及预算科目代码名称" localSheetId="9">[18]_ESList!$A$1:$A$2458</definedName>
    <definedName name="_lst_r_财政收支分月完成数_支出分析_资金性质及预算科目代码名称" localSheetId="19">[18]_ESList!$A$1:$A$2458</definedName>
    <definedName name="_lst_r_财政收支分月完成数_支出分析_资金性质及预算科目代码名称" localSheetId="20">[18]_ESList!$A$1:$A$2458</definedName>
    <definedName name="_lst_r_财政收支分月完成数_支出分析_资金性质及预算科目代码名称" localSheetId="24">[19]_ESList!$A$1:$A$2458</definedName>
    <definedName name="_lst_r_财政收支分月完成数_支出分析_资金性质及预算科目代码名称" localSheetId="25">[19]_ESList!$A$1:$A$2458</definedName>
    <definedName name="_lst_r_财政收支分月完成数_支出分析_资金性质及预算科目代码名称" localSheetId="26">[15]_ESList!$A$1:$A$2458</definedName>
    <definedName name="_lst_r_财政收支分月完成数_支出分析_资金性质及预算科目代码名称">[20]_ESList!$A$1:$A$2458</definedName>
    <definedName name="_lst_r_财政收支分月完成数_支出县分析_县市区代码名称" localSheetId="8">[18]_ESList!$B$1:$B$153</definedName>
    <definedName name="_lst_r_财政收支分月完成数_支出县分析_县市区代码名称" localSheetId="9">[18]_ESList!$B$1:$B$153</definedName>
    <definedName name="_lst_r_财政收支分月完成数_支出县分析_县市区代码名称" localSheetId="19">[18]_ESList!$B$1:$B$153</definedName>
    <definedName name="_lst_r_财政收支分月完成数_支出县分析_县市区代码名称" localSheetId="20">[18]_ESList!$B$1:$B$153</definedName>
    <definedName name="_lst_r_财政收支分月完成数_支出县分析_县市区代码名称" localSheetId="24">[19]_ESList!$B$1:$B$153</definedName>
    <definedName name="_lst_r_财政收支分月完成数_支出县分析_县市区代码名称" localSheetId="25">[19]_ESList!$B$1:$B$153</definedName>
    <definedName name="_lst_r_财政收支分月完成数_支出县分析_县市区代码名称" localSheetId="26">[15]_ESList!$B$1:$B$153</definedName>
    <definedName name="_lst_r_财政收支分月完成数_支出县分析_县市区代码名称">[20]_ESList!$B$1:$B$153</definedName>
    <definedName name="_lst_r_财政预算编制质量评估分析表_基金收入_科目编码名称" localSheetId="8">[19]_ESList!$C$1:$C$77</definedName>
    <definedName name="_lst_r_财政预算编制质量评估分析表_基金收入_科目编码名称" localSheetId="9">[19]_ESList!$C$1:$C$77</definedName>
    <definedName name="_lst_r_财政预算编制质量评估分析表_基金收入_科目编码名称" localSheetId="19">[19]_ESList!$C$1:$C$77</definedName>
    <definedName name="_lst_r_财政预算编制质量评估分析表_基金收入_科目编码名称" localSheetId="20">[19]_ESList!$C$1:$C$77</definedName>
    <definedName name="_lst_r_财政预算编制质量评估分析表_基金收入_科目编码名称" localSheetId="24">[21]_ESList!$C$1:$C$77</definedName>
    <definedName name="_lst_r_财政预算编制质量评估分析表_基金收入_科目编码名称" localSheetId="25">[21]_ESList!$C$1:$C$77</definedName>
    <definedName name="_lst_r_财政预算编制质量评估分析表_基金收入_科目编码名称" localSheetId="26">[22]_ESList!$C$1:$C$77</definedName>
    <definedName name="_lst_r_财政预算编制质量评估分析表_基金收入_科目编码名称">[22]_ESList!$C$1:$C$77</definedName>
    <definedName name="_lst_r_财政预算编制质量评估分析表_基金支出_科目编码名称" localSheetId="8">[19]_ESList!$D$1:$D$320</definedName>
    <definedName name="_lst_r_财政预算编制质量评估分析表_基金支出_科目编码名称" localSheetId="9">[19]_ESList!$D$1:$D$320</definedName>
    <definedName name="_lst_r_财政预算编制质量评估分析表_基金支出_科目编码名称" localSheetId="19">[19]_ESList!$D$1:$D$320</definedName>
    <definedName name="_lst_r_财政预算编制质量评估分析表_基金支出_科目编码名称" localSheetId="20">[19]_ESList!$D$1:$D$320</definedName>
    <definedName name="_lst_r_财政预算编制质量评估分析表_基金支出_科目编码名称" localSheetId="24">[21]_ESList!$D$1:$D$320</definedName>
    <definedName name="_lst_r_财政预算编制质量评估分析表_基金支出_科目编码名称" localSheetId="25">[21]_ESList!$D$1:$D$320</definedName>
    <definedName name="_lst_r_财政预算编制质量评估分析表_基金支出_科目编码名称" localSheetId="26">[22]_ESList!$D$1:$D$320</definedName>
    <definedName name="_lst_r_财政预算编制质量评估分析表_基金支出_科目编码名称">[22]_ESList!$D$1:$D$320</definedName>
    <definedName name="_lst_r_财政预算编制质量评估分析表_一般收入_科目编码名称" localSheetId="8">[21]_ESList!$A$1:$A$113</definedName>
    <definedName name="_lst_r_财政预算编制质量评估分析表_一般收入_科目编码名称" localSheetId="9">[21]_ESList!$A$1:$A$113</definedName>
    <definedName name="_lst_r_财政预算编制质量评估分析表_一般收入_科目编码名称" localSheetId="19">[21]_ESList!$A$1:$A$113</definedName>
    <definedName name="_lst_r_财政预算编制质量评估分析表_一般收入_科目编码名称" localSheetId="20">[21]_ESList!$A$1:$A$113</definedName>
    <definedName name="_lst_r_财政预算编制质量评估分析表_一般收入_科目编码名称" localSheetId="24">[23]_ESList!$A$1:$A$113</definedName>
    <definedName name="_lst_r_财政预算编制质量评估分析表_一般收入_科目编码名称" localSheetId="25">[23]_ESList!$A$1:$A$113</definedName>
    <definedName name="_lst_r_财政预算编制质量评估分析表_一般收入_科目编码名称" localSheetId="26">[24]_ESList!$A$1:$A$113</definedName>
    <definedName name="_lst_r_财政预算编制质量评估分析表_一般收入_科目编码名称">[24]_ESList!$A$1:$A$113</definedName>
    <definedName name="_lst_r_财政预算编制质量评估分析表_一般支出_科目编码名称" localSheetId="8">[19]_ESList!$B$1:$B$1612</definedName>
    <definedName name="_lst_r_财政预算编制质量评估分析表_一般支出_科目编码名称" localSheetId="9">[19]_ESList!$B$1:$B$1612</definedName>
    <definedName name="_lst_r_财政预算编制质量评估分析表_一般支出_科目编码名称" localSheetId="19">[19]_ESList!$B$1:$B$1612</definedName>
    <definedName name="_lst_r_财政预算编制质量评估分析表_一般支出_科目编码名称" localSheetId="20">[19]_ESList!$B$1:$B$1612</definedName>
    <definedName name="_lst_r_财政预算编制质量评估分析表_一般支出_科目编码名称" localSheetId="24">[21]_ESList!$B$1:$B$1612</definedName>
    <definedName name="_lst_r_财政预算编制质量评估分析表_一般支出_科目编码名称" localSheetId="25">[21]_ESList!$B$1:$B$1612</definedName>
    <definedName name="_lst_r_财政预算编制质量评估分析表_一般支出_科目编码名称" localSheetId="26">[22]_ESList!$B$1:$B$1612</definedName>
    <definedName name="_lst_r_财政预算编制质量评估分析表_一般支出_科目编码名称">[22]_ESList!$B$1:$B$1612</definedName>
    <definedName name="_lst_r_地方财政预算表2015年全省汇总_10_科目编码名称" localSheetId="8">[23]_ESList!$A$1:$A$27</definedName>
    <definedName name="_lst_r_地方财政预算表2015年全省汇总_10_科目编码名称" localSheetId="9">[23]_ESList!$A$1:$A$27</definedName>
    <definedName name="_lst_r_地方财政预算表2015年全省汇总_10_科目编码名称" localSheetId="19">[23]_ESList!$A$1:$A$27</definedName>
    <definedName name="_lst_r_地方财政预算表2015年全省汇总_10_科目编码名称" localSheetId="20">[23]_ESList!$A$1:$A$27</definedName>
    <definedName name="_lst_r_地方财政预算表2015年全省汇总_10_科目编码名称" localSheetId="24">[25]_ESList!$A$1:$A$27</definedName>
    <definedName name="_lst_r_地方财政预算表2015年全省汇总_10_科目编码名称" localSheetId="25">[25]_ESList!$A$1:$A$27</definedName>
    <definedName name="_lst_r_地方财政预算表2015年全省汇总_10_科目编码名称" localSheetId="26">[25]_ESList!$A$1:$A$27</definedName>
    <definedName name="_lst_r_地方财政预算表2015年全省汇总_10_科目编码名称">[26]_ESList!$A$1:$A$27</definedName>
    <definedName name="_lst_r_地方财政总收入查看表_科目_科目编码名称" localSheetId="8">[25]_ESList!$A$1:$A$38</definedName>
    <definedName name="_lst_r_地方财政总收入查看表_科目_科目编码名称" localSheetId="9">[25]_ESList!$A$1:$A$38</definedName>
    <definedName name="_lst_r_地方财政总收入查看表_科目_科目编码名称" localSheetId="19">[25]_ESList!$A$1:$A$38</definedName>
    <definedName name="_lst_r_地方财政总收入查看表_科目_科目编码名称" localSheetId="20">[25]_ESList!$A$1:$A$38</definedName>
    <definedName name="_lst_r_地方财政总收入查看表_科目_科目编码名称" localSheetId="24">[27]_ESList!$A$1:$A$38</definedName>
    <definedName name="_lst_r_地方财政总收入查看表_科目_科目编码名称" localSheetId="25">[27]_ESList!$A$1:$A$38</definedName>
    <definedName name="_lst_r_地方财政总收入查看表_科目_科目编码名称" localSheetId="26">[28]_ESList!$A$1:$A$38</definedName>
    <definedName name="_lst_r_地方财政总收入查看表_科目_科目编码名称">[28]_ESList!$A$1:$A$38</definedName>
    <definedName name="_lst_r_税收收入分行业分税种表查看_分县_税种编码名称" localSheetId="8">[27]_ESList!$A$1:$A$21</definedName>
    <definedName name="_lst_r_税收收入分行业分税种表查看_分县_税种编码名称" localSheetId="9">[27]_ESList!$A$1:$A$21</definedName>
    <definedName name="_lst_r_税收收入分行业分税种表查看_分县_税种编码名称" localSheetId="19">[27]_ESList!$A$1:$A$21</definedName>
    <definedName name="_lst_r_税收收入分行业分税种表查看_分县_税种编码名称" localSheetId="20">[27]_ESList!$A$1:$A$21</definedName>
    <definedName name="_lst_r_税收收入分行业分税种表查看_分县_税种编码名称" localSheetId="24">[29]_ESList!$A$1:$A$21</definedName>
    <definedName name="_lst_r_税收收入分行业分税种表查看_分县_税种编码名称" localSheetId="25">[29]_ESList!$A$1:$A$21</definedName>
    <definedName name="_lst_r_税收收入分行业分税种表查看_分县_税种编码名称" localSheetId="26">[30]_ESList!$A$1:$A$21</definedName>
    <definedName name="_lst_r_税收收入分行业分税种表查看_分县_税种编码名称">[30]_ESList!$A$1:$A$21</definedName>
    <definedName name="_Order1" hidden="1">255</definedName>
    <definedName name="_Order2" hidden="1">255</definedName>
    <definedName name="_PA7" localSheetId="8">'[10]SW-TEO'!#REF!</definedName>
    <definedName name="_PA7" localSheetId="9">'[10]SW-TEO'!#REF!</definedName>
    <definedName name="_PA7" localSheetId="19">'[10]SW-TEO'!#REF!</definedName>
    <definedName name="_PA7" localSheetId="20">'[10]SW-TEO'!#REF!</definedName>
    <definedName name="_PA7" localSheetId="26">'[12]SW-TEO'!#REF!</definedName>
    <definedName name="_PA7">'[11]SW-TEO'!#REF!</definedName>
    <definedName name="_PA8" localSheetId="8">'[10]SW-TEO'!#REF!</definedName>
    <definedName name="_PA8" localSheetId="9">'[10]SW-TEO'!#REF!</definedName>
    <definedName name="_PA8" localSheetId="19">'[10]SW-TEO'!#REF!</definedName>
    <definedName name="_PA8" localSheetId="20">'[10]SW-TEO'!#REF!</definedName>
    <definedName name="_PA8" localSheetId="26">'[12]SW-TEO'!#REF!</definedName>
    <definedName name="_PA8">'[11]SW-TEO'!#REF!</definedName>
    <definedName name="_PD1" localSheetId="8">'[10]SW-TEO'!#REF!</definedName>
    <definedName name="_PD1" localSheetId="9">'[10]SW-TEO'!#REF!</definedName>
    <definedName name="_PD1" localSheetId="19">'[10]SW-TEO'!#REF!</definedName>
    <definedName name="_PD1" localSheetId="20">'[10]SW-TEO'!#REF!</definedName>
    <definedName name="_PD1" localSheetId="26">'[12]SW-TEO'!#REF!</definedName>
    <definedName name="_PD1">'[11]SW-TEO'!#REF!</definedName>
    <definedName name="_PE12" localSheetId="8">'[10]SW-TEO'!#REF!</definedName>
    <definedName name="_PE12" localSheetId="9">'[10]SW-TEO'!#REF!</definedName>
    <definedName name="_PE12" localSheetId="19">'[10]SW-TEO'!#REF!</definedName>
    <definedName name="_PE12" localSheetId="20">'[10]SW-TEO'!#REF!</definedName>
    <definedName name="_PE12" localSheetId="26">'[12]SW-TEO'!#REF!</definedName>
    <definedName name="_PE12">'[11]SW-TEO'!#REF!</definedName>
    <definedName name="_PE13" localSheetId="8">'[10]SW-TEO'!#REF!</definedName>
    <definedName name="_PE13" localSheetId="9">'[10]SW-TEO'!#REF!</definedName>
    <definedName name="_PE13" localSheetId="19">'[10]SW-TEO'!#REF!</definedName>
    <definedName name="_PE13" localSheetId="20">'[10]SW-TEO'!#REF!</definedName>
    <definedName name="_PE13" localSheetId="26">'[12]SW-TEO'!#REF!</definedName>
    <definedName name="_PE13">'[11]SW-TEO'!#REF!</definedName>
    <definedName name="_PE6" localSheetId="8">'[10]SW-TEO'!#REF!</definedName>
    <definedName name="_PE6" localSheetId="9">'[10]SW-TEO'!#REF!</definedName>
    <definedName name="_PE6" localSheetId="19">'[10]SW-TEO'!#REF!</definedName>
    <definedName name="_PE6" localSheetId="20">'[10]SW-TEO'!#REF!</definedName>
    <definedName name="_PE6" localSheetId="26">'[12]SW-TEO'!#REF!</definedName>
    <definedName name="_PE6">'[11]SW-TEO'!#REF!</definedName>
    <definedName name="_PE7" localSheetId="8">'[10]SW-TEO'!#REF!</definedName>
    <definedName name="_PE7" localSheetId="9">'[10]SW-TEO'!#REF!</definedName>
    <definedName name="_PE7" localSheetId="19">'[10]SW-TEO'!#REF!</definedName>
    <definedName name="_PE7" localSheetId="20">'[10]SW-TEO'!#REF!</definedName>
    <definedName name="_PE7" localSheetId="26">'[12]SW-TEO'!#REF!</definedName>
    <definedName name="_PE7">'[11]SW-TEO'!#REF!</definedName>
    <definedName name="_PE8" localSheetId="8">'[10]SW-TEO'!#REF!</definedName>
    <definedName name="_PE8" localSheetId="9">'[10]SW-TEO'!#REF!</definedName>
    <definedName name="_PE8" localSheetId="19">'[10]SW-TEO'!#REF!</definedName>
    <definedName name="_PE8" localSheetId="20">'[10]SW-TEO'!#REF!</definedName>
    <definedName name="_PE8" localSheetId="26">'[12]SW-TEO'!#REF!</definedName>
    <definedName name="_PE8">'[11]SW-TEO'!#REF!</definedName>
    <definedName name="_PE9" localSheetId="8">'[10]SW-TEO'!#REF!</definedName>
    <definedName name="_PE9" localSheetId="9">'[10]SW-TEO'!#REF!</definedName>
    <definedName name="_PE9" localSheetId="19">'[10]SW-TEO'!#REF!</definedName>
    <definedName name="_PE9" localSheetId="20">'[10]SW-TEO'!#REF!</definedName>
    <definedName name="_PE9" localSheetId="26">'[12]SW-TEO'!#REF!</definedName>
    <definedName name="_PE9">'[11]SW-TEO'!#REF!</definedName>
    <definedName name="_PH1" localSheetId="8">'[10]SW-TEO'!#REF!</definedName>
    <definedName name="_PH1" localSheetId="9">'[10]SW-TEO'!#REF!</definedName>
    <definedName name="_PH1" localSheetId="19">'[10]SW-TEO'!#REF!</definedName>
    <definedName name="_PH1" localSheetId="20">'[10]SW-TEO'!#REF!</definedName>
    <definedName name="_PH1" localSheetId="26">'[12]SW-TEO'!#REF!</definedName>
    <definedName name="_PH1">'[11]SW-TEO'!#REF!</definedName>
    <definedName name="_PI1" localSheetId="8">'[10]SW-TEO'!#REF!</definedName>
    <definedName name="_PI1" localSheetId="9">'[10]SW-TEO'!#REF!</definedName>
    <definedName name="_PI1" localSheetId="19">'[10]SW-TEO'!#REF!</definedName>
    <definedName name="_PI1" localSheetId="20">'[10]SW-TEO'!#REF!</definedName>
    <definedName name="_PI1" localSheetId="26">'[12]SW-TEO'!#REF!</definedName>
    <definedName name="_PI1">'[11]SW-TEO'!#REF!</definedName>
    <definedName name="_PK1" localSheetId="8">'[10]SW-TEO'!#REF!</definedName>
    <definedName name="_PK1" localSheetId="9">'[10]SW-TEO'!#REF!</definedName>
    <definedName name="_PK1" localSheetId="19">'[10]SW-TEO'!#REF!</definedName>
    <definedName name="_PK1" localSheetId="20">'[10]SW-TEO'!#REF!</definedName>
    <definedName name="_PK1" localSheetId="26">'[12]SW-TEO'!#REF!</definedName>
    <definedName name="_PK1">'[11]SW-TEO'!#REF!</definedName>
    <definedName name="_PK3" localSheetId="8">'[10]SW-TEO'!#REF!</definedName>
    <definedName name="_PK3" localSheetId="9">'[10]SW-TEO'!#REF!</definedName>
    <definedName name="_PK3" localSheetId="19">'[10]SW-TEO'!#REF!</definedName>
    <definedName name="_PK3" localSheetId="20">'[10]SW-TEO'!#REF!</definedName>
    <definedName name="_PK3" localSheetId="26">'[12]SW-TEO'!#REF!</definedName>
    <definedName name="_PK3">'[11]SW-TEO'!#REF!</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6"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localSheetId="26" hidden="1">#REF!</definedName>
    <definedName name="_Sort" hidden="1">#REF!</definedName>
    <definedName name="_t4" localSheetId="8">#REF!</definedName>
    <definedName name="_t4" localSheetId="9">#REF!</definedName>
    <definedName name="_t4" localSheetId="10">#REF!</definedName>
    <definedName name="_t4" localSheetId="11">#REF!</definedName>
    <definedName name="_t4" localSheetId="12">#REF!</definedName>
    <definedName name="_t4" localSheetId="16">#REF!</definedName>
    <definedName name="_t4" localSheetId="19">#REF!</definedName>
    <definedName name="_t4" localSheetId="20">#REF!</definedName>
    <definedName name="_t4" localSheetId="21">#REF!</definedName>
    <definedName name="_t4" localSheetId="22">#REF!</definedName>
    <definedName name="_t4" localSheetId="23">#REF!</definedName>
    <definedName name="_t4" localSheetId="24">#REF!</definedName>
    <definedName name="_t4" localSheetId="25">#REF!</definedName>
    <definedName name="_t4" localSheetId="26">#REF!</definedName>
    <definedName name="_t4">#REF!</definedName>
    <definedName name="_t7" localSheetId="8">#REF!</definedName>
    <definedName name="_t7" localSheetId="9">#REF!</definedName>
    <definedName name="_t7" localSheetId="10">#REF!</definedName>
    <definedName name="_t7" localSheetId="11">#REF!</definedName>
    <definedName name="_t7" localSheetId="12">#REF!</definedName>
    <definedName name="_t7" localSheetId="16">#REF!</definedName>
    <definedName name="_t7" localSheetId="19">#REF!</definedName>
    <definedName name="_t7" localSheetId="20">#REF!</definedName>
    <definedName name="_t7" localSheetId="21">#REF!</definedName>
    <definedName name="_t7" localSheetId="22">#REF!</definedName>
    <definedName name="_t7" localSheetId="23">#REF!</definedName>
    <definedName name="_t7" localSheetId="24">#REF!</definedName>
    <definedName name="_t7" localSheetId="25">#REF!</definedName>
    <definedName name="_t7" localSheetId="26">#REF!</definedName>
    <definedName name="_t7">#REF!</definedName>
    <definedName name="A" localSheetId="8">#REF!</definedName>
    <definedName name="A" localSheetId="9">#REF!</definedName>
    <definedName name="A" localSheetId="10">#REF!</definedName>
    <definedName name="A" localSheetId="11">#REF!</definedName>
    <definedName name="A" localSheetId="12">#REF!</definedName>
    <definedName name="A" localSheetId="16">#REF!</definedName>
    <definedName name="A" localSheetId="19">#REF!</definedName>
    <definedName name="A" localSheetId="20">#REF!</definedName>
    <definedName name="A" localSheetId="21">#REF!</definedName>
    <definedName name="A" localSheetId="22">#REF!</definedName>
    <definedName name="A" localSheetId="23">#REF!</definedName>
    <definedName name="A" localSheetId="24">#REF!</definedName>
    <definedName name="A" localSheetId="25">#REF!</definedName>
    <definedName name="A" localSheetId="26">#REF!</definedName>
    <definedName name="A">#REF!</definedName>
    <definedName name="aa" localSheetId="8">#REF!</definedName>
    <definedName name="aa" localSheetId="9">#REF!</definedName>
    <definedName name="aa" localSheetId="10">#REF!</definedName>
    <definedName name="aa" localSheetId="11">#REF!</definedName>
    <definedName name="aa" localSheetId="12">#REF!</definedName>
    <definedName name="aa" localSheetId="16">#REF!</definedName>
    <definedName name="aa" localSheetId="19">#REF!</definedName>
    <definedName name="aa" localSheetId="20">#REF!</definedName>
    <definedName name="aa" localSheetId="21">#REF!</definedName>
    <definedName name="aa" localSheetId="22">#REF!</definedName>
    <definedName name="aa" localSheetId="23">#REF!</definedName>
    <definedName name="aa" localSheetId="24">#REF!</definedName>
    <definedName name="aa" localSheetId="25">#REF!</definedName>
    <definedName name="aa" localSheetId="26">#REF!</definedName>
    <definedName name="aa">#REF!</definedName>
    <definedName name="aaa" localSheetId="8">[7]中央!#REF!</definedName>
    <definedName name="aaa" localSheetId="9">[7]中央!#REF!</definedName>
    <definedName name="aaa" localSheetId="16">[9]中央!#REF!</definedName>
    <definedName name="aaa" localSheetId="19">[7]中央!#REF!</definedName>
    <definedName name="aaa" localSheetId="20">[7]中央!#REF!</definedName>
    <definedName name="aaa" localSheetId="26">[8]中央!#REF!</definedName>
    <definedName name="aaa">[9]中央!#REF!</definedName>
    <definedName name="aaaagfdsafsd">#N/A</definedName>
    <definedName name="aas">#N/A</definedName>
    <definedName name="ABC" localSheetId="8">#REF!</definedName>
    <definedName name="ABC" localSheetId="9">#REF!</definedName>
    <definedName name="ABC" localSheetId="10">#REF!</definedName>
    <definedName name="ABC" localSheetId="11">#REF!</definedName>
    <definedName name="ABC" localSheetId="12">#REF!</definedName>
    <definedName name="ABC" localSheetId="16">#REF!</definedName>
    <definedName name="ABC" localSheetId="19">#REF!</definedName>
    <definedName name="ABC" localSheetId="20">#REF!</definedName>
    <definedName name="ABC" localSheetId="21">#REF!</definedName>
    <definedName name="ABC" localSheetId="22">#REF!</definedName>
    <definedName name="ABC" localSheetId="23">#REF!</definedName>
    <definedName name="ABC" localSheetId="24">#REF!</definedName>
    <definedName name="ABC" localSheetId="25">#REF!</definedName>
    <definedName name="ABC" localSheetId="26">#REF!</definedName>
    <definedName name="ABC">#REF!</definedName>
    <definedName name="ABD" localSheetId="8">#REF!</definedName>
    <definedName name="ABD" localSheetId="9">#REF!</definedName>
    <definedName name="ABD" localSheetId="10">#REF!</definedName>
    <definedName name="ABD" localSheetId="11">#REF!</definedName>
    <definedName name="ABD" localSheetId="12">#REF!</definedName>
    <definedName name="ABD" localSheetId="16">#REF!</definedName>
    <definedName name="ABD" localSheetId="19">#REF!</definedName>
    <definedName name="ABD" localSheetId="20">#REF!</definedName>
    <definedName name="ABD" localSheetId="21">#REF!</definedName>
    <definedName name="ABD" localSheetId="22">#REF!</definedName>
    <definedName name="ABD" localSheetId="23">#REF!</definedName>
    <definedName name="ABD" localSheetId="24">#REF!</definedName>
    <definedName name="ABD" localSheetId="25">#REF!</definedName>
    <definedName name="ABD" localSheetId="26">#REF!</definedName>
    <definedName name="ABD">#REF!</definedName>
    <definedName name="AccessDatabase" hidden="1">"D:\文_件\省长专项\2000省长专项审批.mdb"</definedName>
    <definedName name="ad" localSheetId="8">#REF!</definedName>
    <definedName name="ad" localSheetId="9">#REF!</definedName>
    <definedName name="ad" localSheetId="10">#REF!</definedName>
    <definedName name="ad" localSheetId="11">#REF!</definedName>
    <definedName name="ad" localSheetId="12">#REF!</definedName>
    <definedName name="ad" localSheetId="16">#REF!</definedName>
    <definedName name="ad" localSheetId="19">#REF!</definedName>
    <definedName name="ad" localSheetId="20">#REF!</definedName>
    <definedName name="ad" localSheetId="21">#REF!</definedName>
    <definedName name="ad" localSheetId="22">#REF!</definedName>
    <definedName name="ad" localSheetId="23">#REF!</definedName>
    <definedName name="ad" localSheetId="24">#REF!</definedName>
    <definedName name="ad" localSheetId="25">#REF!</definedName>
    <definedName name="ad" localSheetId="26">#REF!</definedName>
    <definedName name="ad">#REF!</definedName>
    <definedName name="adasfw">#N/A</definedName>
    <definedName name="addsdsads">#N/A</definedName>
    <definedName name="adsafs">#N/A</definedName>
    <definedName name="adsdsaas">#N/A</definedName>
    <definedName name="adsfafas">#N/A</definedName>
    <definedName name="adsgf">#N/A</definedName>
    <definedName name="agasdgaksdk">#N/A</definedName>
    <definedName name="agsdsawae">#N/A</definedName>
    <definedName name="aiu_bottom" localSheetId="8">'[29]Financ. Overview'!#REF!</definedName>
    <definedName name="aiu_bottom" localSheetId="9">'[29]Financ. Overview'!#REF!</definedName>
    <definedName name="aiu_bottom" localSheetId="16">'[31]Financ. Overview'!#REF!</definedName>
    <definedName name="aiu_bottom" localSheetId="19">'[29]Financ. Overview'!#REF!</definedName>
    <definedName name="aiu_bottom" localSheetId="20">'[29]Financ. Overview'!#REF!</definedName>
    <definedName name="aiu_bottom" localSheetId="24">'[32]Financ. Overview'!#REF!</definedName>
    <definedName name="aiu_bottom" localSheetId="25">'[32]Financ. Overview'!#REF!</definedName>
    <definedName name="aiu_bottom" localSheetId="26">'[31]Financ. Overview'!#REF!</definedName>
    <definedName name="aiu_bottom">'[31]Financ. Overview'!#REF!</definedName>
    <definedName name="ajgfdajfajd">#N/A</definedName>
    <definedName name="as">#N/A</definedName>
    <definedName name="asda">#N/A</definedName>
    <definedName name="asdfas">#N/A</definedName>
    <definedName name="asdfasd">#N/A</definedName>
    <definedName name="asdfasf">#N/A</definedName>
    <definedName name="asdfkaskfda">#N/A</definedName>
    <definedName name="asdg\">#N/A</definedName>
    <definedName name="asdga">#N/A</definedName>
    <definedName name="asdgads">#N/A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b">#N/A</definedName>
    <definedName name="CL10_一般公共预算收入" localSheetId="8">'[32]C01县级测算'!$AC$9:$AC$2853</definedName>
    <definedName name="CL10_一般公共预算收入" localSheetId="9">'[32]C01县级测算'!$AC$9:$AC$2853</definedName>
    <definedName name="CL10_一般公共预算收入" localSheetId="19">'[32]C01县级测算'!$AC$9:$AC$2853</definedName>
    <definedName name="CL10_一般公共预算收入" localSheetId="20">'[32]C01县级测算'!$AC$9:$AC$2853</definedName>
    <definedName name="CL10_一般公共预算收入" localSheetId="24">'[33]C01县级测算'!$AC$9:$AC$2853</definedName>
    <definedName name="CL10_一般公共预算收入" localSheetId="25">'[33]C01县级测算'!$AC$9:$AC$2853</definedName>
    <definedName name="CL10_一般公共预算收入" localSheetId="26">'[34]C01县级测算'!$AC$9:$AC$2853</definedName>
    <definedName name="CL10_一般公共预算收入">'[34]C01县级测算'!$AC$9:$AC$2853</definedName>
    <definedName name="CL110_上级补助收入" localSheetId="8">'[32]C01县级测算'!$AE$9:$AE$2853</definedName>
    <definedName name="CL110_上级补助收入" localSheetId="9">'[32]C01县级测算'!$AE$9:$AE$2853</definedName>
    <definedName name="CL110_上级补助收入" localSheetId="19">'[32]C01县级测算'!$AE$9:$AE$2853</definedName>
    <definedName name="CL110_上级补助收入" localSheetId="20">'[32]C01县级测算'!$AE$9:$AE$2853</definedName>
    <definedName name="CL110_上级补助收入" localSheetId="24">'[33]C01县级测算'!$AE$9:$AE$2853</definedName>
    <definedName name="CL110_上级补助收入" localSheetId="25">'[33]C01县级测算'!$AE$9:$AE$2853</definedName>
    <definedName name="CL110_上级补助收入" localSheetId="26">'[34]C01县级测算'!$AE$9:$AE$2853</definedName>
    <definedName name="CL110_上级补助收入">'[34]C01县级测算'!$AE$9:$AE$2853</definedName>
    <definedName name="CL11002_一般性转移支付收入" localSheetId="8">'[32]C01县级测算'!$AF$9:$AF$2853</definedName>
    <definedName name="CL11002_一般性转移支付收入" localSheetId="9">'[32]C01县级测算'!$AF$9:$AF$2853</definedName>
    <definedName name="CL11002_一般性转移支付收入" localSheetId="19">'[32]C01县级测算'!$AF$9:$AF$2853</definedName>
    <definedName name="CL11002_一般性转移支付收入" localSheetId="20">'[32]C01县级测算'!$AF$9:$AF$2853</definedName>
    <definedName name="CL11002_一般性转移支付收入" localSheetId="24">'[33]C01县级测算'!$AF$9:$AF$2853</definedName>
    <definedName name="CL11002_一般性转移支付收入" localSheetId="25">'[33]C01县级测算'!$AF$9:$AF$2853</definedName>
    <definedName name="CL11002_一般性转移支付收入" localSheetId="26">'[34]C01县级测算'!$AF$9:$AF$2853</definedName>
    <definedName name="CL11002_一般性转移支付收入">'[34]C01县级测算'!$AF$9:$AF$2853</definedName>
    <definedName name="CL11003_专项转移支付收入" localSheetId="8">'[32]C01县级测算'!$AG$9:$AG$2853</definedName>
    <definedName name="CL11003_专项转移支付收入" localSheetId="9">'[32]C01县级测算'!$AG$9:$AG$2853</definedName>
    <definedName name="CL11003_专项转移支付收入" localSheetId="19">'[32]C01县级测算'!$AG$9:$AG$2853</definedName>
    <definedName name="CL11003_专项转移支付收入" localSheetId="20">'[32]C01县级测算'!$AG$9:$AG$2853</definedName>
    <definedName name="CL11003_专项转移支付收入" localSheetId="24">'[33]C01县级测算'!$AG$9:$AG$2853</definedName>
    <definedName name="CL11003_专项转移支付收入" localSheetId="25">'[33]C01县级测算'!$AG$9:$AG$2853</definedName>
    <definedName name="CL11003_专项转移支付收入" localSheetId="26">'[34]C01县级测算'!$AG$9:$AG$2853</definedName>
    <definedName name="CL11003_专项转移支付收入">'[34]C01县级测算'!$AG$9:$AG$2853</definedName>
    <definedName name="CL2_一般公共预算支出" localSheetId="8">'[32]C01县级测算'!$AH$9:$AH$2853</definedName>
    <definedName name="CL2_一般公共预算支出" localSheetId="9">'[32]C01县级测算'!$AH$9:$AH$2853</definedName>
    <definedName name="CL2_一般公共预算支出" localSheetId="19">'[32]C01县级测算'!$AH$9:$AH$2853</definedName>
    <definedName name="CL2_一般公共预算支出" localSheetId="20">'[32]C01县级测算'!$AH$9:$AH$2853</definedName>
    <definedName name="CL2_一般公共预算支出" localSheetId="24">'[33]C01县级测算'!$AH$9:$AH$2853</definedName>
    <definedName name="CL2_一般公共预算支出" localSheetId="25">'[33]C01县级测算'!$AH$9:$AH$2853</definedName>
    <definedName name="CL2_一般公共预算支出" localSheetId="26">'[34]C01县级测算'!$AH$9:$AH$2853</definedName>
    <definedName name="CL2_一般公共预算支出">'[34]C01县级测算'!$AH$9:$AH$2853</definedName>
    <definedName name="CL23006_上解上级支出" localSheetId="8">'[32]C01县级测算'!$AI$9:$AI$2853</definedName>
    <definedName name="CL23006_上解上级支出" localSheetId="9">'[32]C01县级测算'!$AI$9:$AI$2853</definedName>
    <definedName name="CL23006_上解上级支出" localSheetId="19">'[32]C01县级测算'!$AI$9:$AI$2853</definedName>
    <definedName name="CL23006_上解上级支出" localSheetId="20">'[32]C01县级测算'!$AI$9:$AI$2853</definedName>
    <definedName name="CL23006_上解上级支出" localSheetId="24">'[33]C01县级测算'!$AI$9:$AI$2853</definedName>
    <definedName name="CL23006_上解上级支出" localSheetId="25">'[33]C01县级测算'!$AI$9:$AI$2853</definedName>
    <definedName name="CL23006_上解上级支出" localSheetId="26">'[34]C01县级测算'!$AI$9:$AI$2853</definedName>
    <definedName name="CL23006_上解上级支出">'[34]C01县级测算'!$AI$9:$AI$2853</definedName>
    <definedName name="CL省份" localSheetId="8">'[32]C01县级测算'!$A$9:$A$2853</definedName>
    <definedName name="CL省份" localSheetId="9">'[32]C01县级测算'!$A$9:$A$2853</definedName>
    <definedName name="CL省份" localSheetId="19">'[32]C01县级测算'!$A$9:$A$2853</definedName>
    <definedName name="CL省份" localSheetId="20">'[32]C01县级测算'!$A$9:$A$2853</definedName>
    <definedName name="CL省份" localSheetId="24">'[33]C01县级测算'!$A$9:$A$2853</definedName>
    <definedName name="CL省份" localSheetId="25">'[33]C01县级测算'!$A$9:$A$2853</definedName>
    <definedName name="CL省份" localSheetId="26">'[34]C01县级测算'!$A$9:$A$2853</definedName>
    <definedName name="CL省份">'[34]C01县级测算'!$A$9:$A$2853</definedName>
    <definedName name="CL县级财力" localSheetId="8">'[32]C01县级测算'!$E$9:$E$2853</definedName>
    <definedName name="CL县级财力" localSheetId="9">'[32]C01县级测算'!$E$9:$E$2853</definedName>
    <definedName name="CL县级财力" localSheetId="19">'[32]C01县级测算'!$E$9:$E$2853</definedName>
    <definedName name="CL县级财力" localSheetId="20">'[32]C01县级测算'!$E$9:$E$2853</definedName>
    <definedName name="CL县级财力" localSheetId="24">'[33]C01县级测算'!$E$9:$E$2853</definedName>
    <definedName name="CL县级财力" localSheetId="25">'[33]C01县级测算'!$E$9:$E$2853</definedName>
    <definedName name="CL县级财力" localSheetId="26">'[34]C01县级测算'!$E$9:$E$2853</definedName>
    <definedName name="CL县级财力">'[34]C01县级测算'!$E$9:$E$2853</definedName>
    <definedName name="CL县级依赖度" localSheetId="8">'[32]C01县级测算'!$F$9:$F$2853</definedName>
    <definedName name="CL县级依赖度" localSheetId="9">'[32]C01县级测算'!$F$9:$F$2853</definedName>
    <definedName name="CL县级依赖度" localSheetId="19">'[32]C01县级测算'!$F$9:$F$2853</definedName>
    <definedName name="CL县级依赖度" localSheetId="20">'[32]C01县级测算'!$F$9:$F$2853</definedName>
    <definedName name="CL县级依赖度" localSheetId="24">'[33]C01县级测算'!$F$9:$F$2853</definedName>
    <definedName name="CL县级依赖度" localSheetId="25">'[33]C01县级测算'!$F$9:$F$2853</definedName>
    <definedName name="CL县级依赖度" localSheetId="26">'[34]C01县级测算'!$F$9:$F$2853</definedName>
    <definedName name="CL县级依赖度">'[34]C01县级测算'!$F$9:$F$2853</definedName>
    <definedName name="CL政策性减税" localSheetId="8">'[32]C01县级测算'!$G$9:$G$2853</definedName>
    <definedName name="CL政策性减税" localSheetId="9">'[32]C01县级测算'!$G$9:$G$2853</definedName>
    <definedName name="CL政策性减税" localSheetId="19">'[32]C01县级测算'!$G$9:$G$2853</definedName>
    <definedName name="CL政策性减税" localSheetId="20">'[32]C01县级测算'!$G$9:$G$2853</definedName>
    <definedName name="CL政策性减税" localSheetId="24">'[33]C01县级测算'!$G$9:$G$2853</definedName>
    <definedName name="CL政策性减税" localSheetId="25">'[33]C01县级测算'!$G$9:$G$2853</definedName>
    <definedName name="CL政策性减税" localSheetId="26">'[34]C01县级测算'!$G$9:$G$2853</definedName>
    <definedName name="CL政策性减税">'[34]C01县级测算'!$G$9:$G$2853</definedName>
    <definedName name="county" localSheetId="8">#REF!</definedName>
    <definedName name="county" localSheetId="9">#REF!</definedName>
    <definedName name="county" localSheetId="10">#REF!</definedName>
    <definedName name="county" localSheetId="11">#REF!</definedName>
    <definedName name="county" localSheetId="12">#REF!</definedName>
    <definedName name="county" localSheetId="16">#REF!</definedName>
    <definedName name="county" localSheetId="19">#REF!</definedName>
    <definedName name="county" localSheetId="20">#REF!</definedName>
    <definedName name="county" localSheetId="21">#REF!</definedName>
    <definedName name="county" localSheetId="22">#REF!</definedName>
    <definedName name="county" localSheetId="23">#REF!</definedName>
    <definedName name="county" localSheetId="24">#REF!</definedName>
    <definedName name="county" localSheetId="25">#REF!</definedName>
    <definedName name="county" localSheetId="26">#REF!</definedName>
    <definedName name="county">#REF!</definedName>
    <definedName name="csb" localSheetId="8">#REF!</definedName>
    <definedName name="csb" localSheetId="9">#REF!</definedName>
    <definedName name="csb" localSheetId="10">#REF!</definedName>
    <definedName name="csb" localSheetId="11">#REF!</definedName>
    <definedName name="csb" localSheetId="12">#REF!</definedName>
    <definedName name="csb" localSheetId="16">#REF!</definedName>
    <definedName name="csb" localSheetId="19">#REF!</definedName>
    <definedName name="csb" localSheetId="20">#REF!</definedName>
    <definedName name="csb" localSheetId="21">#REF!</definedName>
    <definedName name="csb" localSheetId="22">#REF!</definedName>
    <definedName name="csb" localSheetId="23">#REF!</definedName>
    <definedName name="csb" localSheetId="24">#REF!</definedName>
    <definedName name="csb" localSheetId="25">#REF!</definedName>
    <definedName name="csb" localSheetId="26">#REF!</definedName>
    <definedName name="csb">#REF!</definedName>
    <definedName name="d">#N/A</definedName>
    <definedName name="da">#N/A</definedName>
    <definedName name="dadaf">#N/A</definedName>
    <definedName name="dads">#N/A</definedName>
    <definedName name="daggaga">#N/A</definedName>
    <definedName name="dasadfw">#N/A</definedName>
    <definedName name="dasdfasd">#N/A</definedName>
    <definedName name="dasfaxc">#N/A</definedName>
    <definedName name="dasfqw">#N/A</definedName>
    <definedName name="data" localSheetId="8">#REF!</definedName>
    <definedName name="data" localSheetId="9">#REF!</definedName>
    <definedName name="data" localSheetId="10">#REF!</definedName>
    <definedName name="data" localSheetId="11">#REF!</definedName>
    <definedName name="data" localSheetId="12">#REF!</definedName>
    <definedName name="data" localSheetId="16">#REF!</definedName>
    <definedName name="data" localSheetId="19">#REF!</definedName>
    <definedName name="data" localSheetId="20">#REF!</definedName>
    <definedName name="data" localSheetId="21">#REF!</definedName>
    <definedName name="data" localSheetId="22">#REF!</definedName>
    <definedName name="data" localSheetId="23">#REF!</definedName>
    <definedName name="data" localSheetId="24">#REF!</definedName>
    <definedName name="data" localSheetId="25">#REF!</definedName>
    <definedName name="data" localSheetId="26">#REF!</definedName>
    <definedName name="data">#REF!</definedName>
    <definedName name="Database" localSheetId="8">#REF!</definedName>
    <definedName name="Database" localSheetId="9">#REF!</definedName>
    <definedName name="Database" localSheetId="10">#REF!</definedName>
    <definedName name="Database" localSheetId="11">#REF!</definedName>
    <definedName name="Database" localSheetId="12">#REF!</definedName>
    <definedName name="Database" localSheetId="16">#REF!</definedName>
    <definedName name="Database" localSheetId="19">#REF!</definedName>
    <definedName name="Database" localSheetId="20">#REF!</definedName>
    <definedName name="Database" localSheetId="21">#REF!</definedName>
    <definedName name="Database" localSheetId="22">#REF!</definedName>
    <definedName name="Database" localSheetId="23">#REF!</definedName>
    <definedName name="Database" localSheetId="24">#REF!</definedName>
    <definedName name="Database" localSheetId="25">#REF!</definedName>
    <definedName name="Database" localSheetId="26">#REF!</definedName>
    <definedName name="Database">#REF!</definedName>
    <definedName name="database10" localSheetId="8">#REF!</definedName>
    <definedName name="database10" localSheetId="9">#REF!</definedName>
    <definedName name="database10" localSheetId="10">#REF!</definedName>
    <definedName name="database10" localSheetId="11">#REF!</definedName>
    <definedName name="database10" localSheetId="12">#REF!</definedName>
    <definedName name="database10" localSheetId="16">#REF!</definedName>
    <definedName name="database10" localSheetId="19">#REF!</definedName>
    <definedName name="database10" localSheetId="20">#REF!</definedName>
    <definedName name="database10" localSheetId="21">#REF!</definedName>
    <definedName name="database10" localSheetId="22">#REF!</definedName>
    <definedName name="database10" localSheetId="23">#REF!</definedName>
    <definedName name="database10" localSheetId="24">#REF!</definedName>
    <definedName name="database10" localSheetId="25">#REF!</definedName>
    <definedName name="database10" localSheetId="26">#REF!</definedName>
    <definedName name="database10">#REF!</definedName>
    <definedName name="database2" localSheetId="8">#REF!</definedName>
    <definedName name="database2" localSheetId="9">#REF!</definedName>
    <definedName name="database2" localSheetId="10">#REF!</definedName>
    <definedName name="database2" localSheetId="11">#REF!</definedName>
    <definedName name="database2" localSheetId="12">#REF!</definedName>
    <definedName name="database2" localSheetId="16">#REF!</definedName>
    <definedName name="database2" localSheetId="19">#REF!</definedName>
    <definedName name="database2" localSheetId="20">#REF!</definedName>
    <definedName name="database2" localSheetId="21">#REF!</definedName>
    <definedName name="database2" localSheetId="22">#REF!</definedName>
    <definedName name="database2" localSheetId="23">#REF!</definedName>
    <definedName name="database2" localSheetId="24">#REF!</definedName>
    <definedName name="database2" localSheetId="25">#REF!</definedName>
    <definedName name="database2" localSheetId="26">#REF!</definedName>
    <definedName name="database2">#REF!</definedName>
    <definedName name="database3" localSheetId="8">#REF!</definedName>
    <definedName name="database3" localSheetId="9">#REF!</definedName>
    <definedName name="database3" localSheetId="10">#REF!</definedName>
    <definedName name="database3" localSheetId="11">#REF!</definedName>
    <definedName name="database3" localSheetId="12">#REF!</definedName>
    <definedName name="database3" localSheetId="16">#REF!</definedName>
    <definedName name="database3" localSheetId="19">#REF!</definedName>
    <definedName name="database3" localSheetId="20">#REF!</definedName>
    <definedName name="database3" localSheetId="21">#REF!</definedName>
    <definedName name="database3" localSheetId="22">#REF!</definedName>
    <definedName name="database3" localSheetId="23">#REF!</definedName>
    <definedName name="database3" localSheetId="24">#REF!</definedName>
    <definedName name="database3" localSheetId="25">#REF!</definedName>
    <definedName name="database3" localSheetId="26">#REF!</definedName>
    <definedName name="database3">#REF!</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dydhg">#N/A</definedName>
    <definedName name="df" localSheetId="8">#REF!</definedName>
    <definedName name="df" localSheetId="9">#REF!</definedName>
    <definedName name="df" localSheetId="10">#REF!</definedName>
    <definedName name="df" localSheetId="11">#REF!</definedName>
    <definedName name="df" localSheetId="12">#REF!</definedName>
    <definedName name="df" localSheetId="16">#REF!</definedName>
    <definedName name="df" localSheetId="19">#REF!</definedName>
    <definedName name="df" localSheetId="20">#REF!</definedName>
    <definedName name="df" localSheetId="21">#REF!</definedName>
    <definedName name="df" localSheetId="22">#REF!</definedName>
    <definedName name="df" localSheetId="23">#REF!</definedName>
    <definedName name="df" localSheetId="24">#REF!</definedName>
    <definedName name="df" localSheetId="25">#REF!</definedName>
    <definedName name="df" localSheetId="26">#REF!</definedName>
    <definedName name="df">#REF!</definedName>
    <definedName name="dfadfsfds">#N/A</definedName>
    <definedName name="dfadsaf">#N/A</definedName>
    <definedName name="dfadsas">#N/A</definedName>
    <definedName name="dfasfw">#N/A</definedName>
    <definedName name="dfasggasf">#N/A</definedName>
    <definedName name="dfaxc">#N/A</definedName>
    <definedName name="dfgh">#N/A</definedName>
    <definedName name="dfghdhj">#N/A</definedName>
    <definedName name="dfgsdf">#N/A</definedName>
    <definedName name="dfh">#N/A</definedName>
    <definedName name="dfhgkj">#N/A</definedName>
    <definedName name="dfj">#N/A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#N/A</definedName>
    <definedName name="dghadfha">#N/A</definedName>
    <definedName name="dghadhf">#N/A</definedName>
    <definedName name="dgkgfkdsafka">#N/A</definedName>
    <definedName name="dh">#N/A</definedName>
    <definedName name="dj">#N/A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 localSheetId="8">#REF!</definedName>
    <definedName name="dsaa" localSheetId="9">#REF!</definedName>
    <definedName name="dsaa" localSheetId="10">#REF!</definedName>
    <definedName name="dsaa" localSheetId="11">#REF!</definedName>
    <definedName name="dsaa" localSheetId="12">#REF!</definedName>
    <definedName name="dsaa" localSheetId="16">#REF!</definedName>
    <definedName name="dsaa" localSheetId="19">#REF!</definedName>
    <definedName name="dsaa" localSheetId="20">#REF!</definedName>
    <definedName name="dsaa" localSheetId="21">#REF!</definedName>
    <definedName name="dsaa" localSheetId="22">#REF!</definedName>
    <definedName name="dsaa" localSheetId="23">#REF!</definedName>
    <definedName name="dsaa" localSheetId="24">#REF!</definedName>
    <definedName name="dsaa" localSheetId="25">#REF!</definedName>
    <definedName name="dsaa" localSheetId="26">#REF!</definedName>
    <definedName name="dsaa">#REF!</definedName>
    <definedName name="dsaasagf">#N/A</definedName>
    <definedName name="dsadsadsa">#N/A</definedName>
    <definedName name="dsadsafag">#N/A</definedName>
    <definedName name="dsadshf">#N/A</definedName>
    <definedName name="dsafads">#N/A</definedName>
    <definedName name="dsafdfdgas">#N/A</definedName>
    <definedName name="dsafdfdsfds">#N/A</definedName>
    <definedName name="dsafdsafdsa">#N/A</definedName>
    <definedName name="dsaffdsa">#N/A</definedName>
    <definedName name="dsagads">#N/A</definedName>
    <definedName name="dsagagw">#N/A</definedName>
    <definedName name="dsagas">#N/A</definedName>
    <definedName name="dsagasfwq">#N/A</definedName>
    <definedName name="dsagfw">#N/A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gh">#N/A</definedName>
    <definedName name="dsfgs">#N/A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gh">#N/A</definedName>
    <definedName name="dsjgakdsf">#N/A</definedName>
    <definedName name="dss" localSheetId="8" hidden="1">#REF!</definedName>
    <definedName name="dss" localSheetId="9" hidden="1">#REF!</definedName>
    <definedName name="dss" localSheetId="10" hidden="1">#REF!</definedName>
    <definedName name="dss" localSheetId="11" hidden="1">#REF!</definedName>
    <definedName name="dss" localSheetId="12" hidden="1">#REF!</definedName>
    <definedName name="dss" localSheetId="16" hidden="1">#REF!</definedName>
    <definedName name="dss" localSheetId="19" hidden="1">#REF!</definedName>
    <definedName name="dss" localSheetId="20" hidden="1">#REF!</definedName>
    <definedName name="dss" localSheetId="21" hidden="1">#REF!</definedName>
    <definedName name="dss" localSheetId="22" hidden="1">#REF!</definedName>
    <definedName name="dss" localSheetId="23" hidden="1">#REF!</definedName>
    <definedName name="dss" localSheetId="24" hidden="1">#REF!</definedName>
    <definedName name="dss" localSheetId="25" hidden="1">#REF!</definedName>
    <definedName name="dss" localSheetId="26" hidden="1">#REF!</definedName>
    <definedName name="dss" hidden="1">#REF!</definedName>
    <definedName name="dssasaww">#N/A</definedName>
    <definedName name="dw" localSheetId="8">#REF!</definedName>
    <definedName name="dw" localSheetId="9">#REF!</definedName>
    <definedName name="dw" localSheetId="10">#REF!</definedName>
    <definedName name="dw" localSheetId="11">#REF!</definedName>
    <definedName name="dw" localSheetId="12">#REF!</definedName>
    <definedName name="dw" localSheetId="16">#REF!</definedName>
    <definedName name="dw" localSheetId="19">#REF!</definedName>
    <definedName name="dw" localSheetId="20">#REF!</definedName>
    <definedName name="dw" localSheetId="21">#REF!</definedName>
    <definedName name="dw" localSheetId="22">#REF!</definedName>
    <definedName name="dw" localSheetId="23">#REF!</definedName>
    <definedName name="dw" localSheetId="24">#REF!</definedName>
    <definedName name="dw" localSheetId="25">#REF!</definedName>
    <definedName name="dw" localSheetId="26">#REF!</definedName>
    <definedName name="dw">#REF!</definedName>
    <definedName name="e">#N/A</definedName>
    <definedName name="E206." localSheetId="8">#REF!</definedName>
    <definedName name="E206." localSheetId="9">#REF!</definedName>
    <definedName name="E206." localSheetId="10">#REF!</definedName>
    <definedName name="E206." localSheetId="11">#REF!</definedName>
    <definedName name="E206." localSheetId="12">#REF!</definedName>
    <definedName name="E206." localSheetId="16">#REF!</definedName>
    <definedName name="E206." localSheetId="19">#REF!</definedName>
    <definedName name="E206." localSheetId="20">#REF!</definedName>
    <definedName name="E206." localSheetId="21">#REF!</definedName>
    <definedName name="E206." localSheetId="22">#REF!</definedName>
    <definedName name="E206." localSheetId="23">#REF!</definedName>
    <definedName name="E206." localSheetId="24">#REF!</definedName>
    <definedName name="E206." localSheetId="25">#REF!</definedName>
    <definedName name="E206." localSheetId="26">#REF!</definedName>
    <definedName name="E206.">#REF!</definedName>
    <definedName name="ee" localSheetId="8">#REF!</definedName>
    <definedName name="ee" localSheetId="9">#REF!</definedName>
    <definedName name="ee" localSheetId="10">#REF!</definedName>
    <definedName name="ee" localSheetId="11">#REF!</definedName>
    <definedName name="ee" localSheetId="12">#REF!</definedName>
    <definedName name="ee" localSheetId="16">#REF!</definedName>
    <definedName name="ee" localSheetId="19">#REF!</definedName>
    <definedName name="ee" localSheetId="20">#REF!</definedName>
    <definedName name="ee" localSheetId="21">#REF!</definedName>
    <definedName name="ee" localSheetId="22">#REF!</definedName>
    <definedName name="ee" localSheetId="23">#REF!</definedName>
    <definedName name="ee" localSheetId="24">#REF!</definedName>
    <definedName name="ee" localSheetId="25">#REF!</definedName>
    <definedName name="ee" localSheetId="26">#REF!</definedName>
    <definedName name="ee">#REF!</definedName>
    <definedName name="eee" localSheetId="8">#REF!</definedName>
    <definedName name="eee" localSheetId="9">#REF!</definedName>
    <definedName name="eee" localSheetId="10">#REF!</definedName>
    <definedName name="eee" localSheetId="11">#REF!</definedName>
    <definedName name="eee" localSheetId="12">#REF!</definedName>
    <definedName name="eee" localSheetId="16">#REF!</definedName>
    <definedName name="eee" localSheetId="19">#REF!</definedName>
    <definedName name="eee" localSheetId="20">#REF!</definedName>
    <definedName name="eee" localSheetId="21">#REF!</definedName>
    <definedName name="eee" localSheetId="22">#REF!</definedName>
    <definedName name="eee" localSheetId="23">#REF!</definedName>
    <definedName name="eee" localSheetId="24">#REF!</definedName>
    <definedName name="eee" localSheetId="25">#REF!</definedName>
    <definedName name="eee" localSheetId="26">#REF!</definedName>
    <definedName name="eee">#REF!</definedName>
    <definedName name="ef" localSheetId="8" hidden="1">#REF!</definedName>
    <definedName name="ef" localSheetId="9" hidden="1">#REF!</definedName>
    <definedName name="ef" localSheetId="10" hidden="1">#REF!</definedName>
    <definedName name="ef" localSheetId="11" hidden="1">#REF!</definedName>
    <definedName name="ef" localSheetId="12" hidden="1">#REF!</definedName>
    <definedName name="ef" localSheetId="15" hidden="1">#REF!</definedName>
    <definedName name="ef" localSheetId="16" hidden="1">#REF!</definedName>
    <definedName name="ef" localSheetId="18" hidden="1">#REF!</definedName>
    <definedName name="ef" localSheetId="19" hidden="1">#REF!</definedName>
    <definedName name="ef" localSheetId="20" hidden="1">#REF!</definedName>
    <definedName name="ef" localSheetId="21" hidden="1">#REF!</definedName>
    <definedName name="ef" localSheetId="22" hidden="1">#REF!</definedName>
    <definedName name="ef" localSheetId="23" hidden="1">#REF!</definedName>
    <definedName name="ef" localSheetId="24" hidden="1">#REF!</definedName>
    <definedName name="ef" localSheetId="25" hidden="1">#REF!</definedName>
    <definedName name="ef" localSheetId="26" hidden="1">#REF!</definedName>
    <definedName name="ef" hidden="1">#REF!</definedName>
    <definedName name="f">#N/A</definedName>
    <definedName name="fd" localSheetId="8">#REF!</definedName>
    <definedName name="fd" localSheetId="9">#REF!</definedName>
    <definedName name="fd" localSheetId="10">#REF!</definedName>
    <definedName name="fd" localSheetId="11">#REF!</definedName>
    <definedName name="fd" localSheetId="12">#REF!</definedName>
    <definedName name="fd" localSheetId="16">#REF!</definedName>
    <definedName name="fd" localSheetId="19">#REF!</definedName>
    <definedName name="fd" localSheetId="20">#REF!</definedName>
    <definedName name="fd" localSheetId="21">#REF!</definedName>
    <definedName name="fd" localSheetId="22">#REF!</definedName>
    <definedName name="fd" localSheetId="23">#REF!</definedName>
    <definedName name="fd" localSheetId="24">#REF!</definedName>
    <definedName name="fd" localSheetId="25">#REF!</definedName>
    <definedName name="fd" localSheetId="26">#REF!</definedName>
    <definedName name="fd">#REF!</definedName>
    <definedName name="fdsafdsafdsa">#N/A</definedName>
    <definedName name="fdsafdsafdsfdsa">#N/A</definedName>
    <definedName name="fdsafdsfdsafdsa">#N/A</definedName>
    <definedName name="fdsfdsafdcdx">#N/A</definedName>
    <definedName name="fdsfdsafdfdsa">#N/A</definedName>
    <definedName name="ff" localSheetId="8">#REF!</definedName>
    <definedName name="ff" localSheetId="9">#REF!</definedName>
    <definedName name="ff" localSheetId="10">#REF!</definedName>
    <definedName name="ff" localSheetId="11">#REF!</definedName>
    <definedName name="ff" localSheetId="12">#REF!</definedName>
    <definedName name="ff" localSheetId="16">#REF!</definedName>
    <definedName name="ff" localSheetId="19">#REF!</definedName>
    <definedName name="ff" localSheetId="20">#REF!</definedName>
    <definedName name="ff" localSheetId="21">#REF!</definedName>
    <definedName name="ff" localSheetId="22">#REF!</definedName>
    <definedName name="ff" localSheetId="23">#REF!</definedName>
    <definedName name="ff" localSheetId="24">#REF!</definedName>
    <definedName name="ff" localSheetId="25">#REF!</definedName>
    <definedName name="ff" localSheetId="26">#REF!</definedName>
    <definedName name="ff">#REF!</definedName>
    <definedName name="ffdfdsaafds">#N/A</definedName>
    <definedName name="fff" localSheetId="8">#REF!</definedName>
    <definedName name="fff" localSheetId="9">#REF!</definedName>
    <definedName name="fff" localSheetId="10">#REF!</definedName>
    <definedName name="fff" localSheetId="11">#REF!</definedName>
    <definedName name="fff" localSheetId="12">#REF!</definedName>
    <definedName name="fff" localSheetId="16">#REF!</definedName>
    <definedName name="fff" localSheetId="19">#REF!</definedName>
    <definedName name="fff" localSheetId="20">#REF!</definedName>
    <definedName name="fff" localSheetId="21">#REF!</definedName>
    <definedName name="fff" localSheetId="22">#REF!</definedName>
    <definedName name="fff" localSheetId="23">#REF!</definedName>
    <definedName name="fff" localSheetId="24">#REF!</definedName>
    <definedName name="fff" localSheetId="25">#REF!</definedName>
    <definedName name="fff" localSheetId="26">#REF!</definedName>
    <definedName name="fff">#REF!</definedName>
    <definedName name="fg">#N/A</definedName>
    <definedName name="fgdh">#N/A</definedName>
    <definedName name="fgh" localSheetId="8">#REF!</definedName>
    <definedName name="fgh" localSheetId="9">#REF!</definedName>
    <definedName name="fgh" localSheetId="10">#REF!</definedName>
    <definedName name="fgh" localSheetId="11">#REF!</definedName>
    <definedName name="fgh" localSheetId="12">#REF!</definedName>
    <definedName name="fgh" localSheetId="16">#REF!</definedName>
    <definedName name="fgh" localSheetId="19">#REF!</definedName>
    <definedName name="fgh" localSheetId="20">#REF!</definedName>
    <definedName name="fgh" localSheetId="21">#REF!</definedName>
    <definedName name="fgh" localSheetId="22">#REF!</definedName>
    <definedName name="fgh" localSheetId="23">#REF!</definedName>
    <definedName name="fgh" localSheetId="24">#REF!</definedName>
    <definedName name="fgh" localSheetId="25">#REF!</definedName>
    <definedName name="fgh" localSheetId="26">#REF!</definedName>
    <definedName name="fgh">#REF!</definedName>
    <definedName name="fgj">#N/A</definedName>
    <definedName name="fgjd">#N/A</definedName>
    <definedName name="fgjk">#N/A</definedName>
    <definedName name="fhdjk">#N/A</definedName>
    <definedName name="fjafjs">#N/A</definedName>
    <definedName name="fjajsfdja">#N/A</definedName>
    <definedName name="fjdajsdjfa">#N/A</definedName>
    <definedName name="fjjafsjaj">#N/A</definedName>
    <definedName name="fjk">#N/A</definedName>
    <definedName name="fliter1" localSheetId="8" hidden="1">#REF!</definedName>
    <definedName name="fliter1" localSheetId="9" hidden="1">#REF!</definedName>
    <definedName name="fliter1" localSheetId="10" hidden="1">#REF!</definedName>
    <definedName name="fliter1" localSheetId="11" hidden="1">#REF!</definedName>
    <definedName name="fliter1" localSheetId="12" hidden="1">#REF!</definedName>
    <definedName name="fliter1" localSheetId="15" hidden="1">#REF!</definedName>
    <definedName name="fliter1" localSheetId="16" hidden="1">#REF!</definedName>
    <definedName name="fliter1" localSheetId="18" hidden="1">#REF!</definedName>
    <definedName name="fliter1" localSheetId="19" hidden="1">#REF!</definedName>
    <definedName name="fliter1" localSheetId="20" hidden="1">#REF!</definedName>
    <definedName name="fliter1" localSheetId="21" hidden="1">#REF!</definedName>
    <definedName name="fliter1" localSheetId="22" hidden="1">#REF!</definedName>
    <definedName name="fliter1" localSheetId="23" hidden="1">#REF!</definedName>
    <definedName name="fliter1" localSheetId="24" hidden="1">#REF!</definedName>
    <definedName name="fliter1" localSheetId="25" hidden="1">#REF!</definedName>
    <definedName name="fliter1" localSheetId="26" hidden="1">#REF!</definedName>
    <definedName name="fliter1" hidden="1">#REF!</definedName>
    <definedName name="FRC" localSheetId="8">[33]Main!$C$9</definedName>
    <definedName name="FRC" localSheetId="9">[33]Main!$C$9</definedName>
    <definedName name="FRC" localSheetId="19">[33]Main!$C$9</definedName>
    <definedName name="FRC" localSheetId="20">[33]Main!$C$9</definedName>
    <definedName name="FRC" localSheetId="24">[35]Main!$C$9</definedName>
    <definedName name="FRC" localSheetId="25">[35]Main!$C$9</definedName>
    <definedName name="FRC" localSheetId="26">[36]Main!$C$9</definedName>
    <definedName name="FRC">[36]Main!$C$9</definedName>
    <definedName name="fsa">#N/A</definedName>
    <definedName name="fsafffdsfdsa">#N/A</definedName>
    <definedName name="fsafsdfdsa">#N/A</definedName>
    <definedName name="fw_0" localSheetId="8">#REF!</definedName>
    <definedName name="fw_0" localSheetId="9">#REF!</definedName>
    <definedName name="fw_0" localSheetId="10">#REF!</definedName>
    <definedName name="fw_0" localSheetId="11">#REF!</definedName>
    <definedName name="fw_0" localSheetId="12">#REF!</definedName>
    <definedName name="fw_0" localSheetId="16">#REF!</definedName>
    <definedName name="fw_0" localSheetId="19">#REF!</definedName>
    <definedName name="fw_0" localSheetId="20">#REF!</definedName>
    <definedName name="fw_0" localSheetId="21">#REF!</definedName>
    <definedName name="fw_0" localSheetId="22">#REF!</definedName>
    <definedName name="fw_0" localSheetId="23">#REF!</definedName>
    <definedName name="fw_0" localSheetId="24">#REF!</definedName>
    <definedName name="fw_0" localSheetId="25">#REF!</definedName>
    <definedName name="fw_0" localSheetId="26">#REF!</definedName>
    <definedName name="fw_0">#REF!</definedName>
    <definedName name="g">#N/A</definedName>
    <definedName name="gadsfawe">#N/A</definedName>
    <definedName name="gafsafas">#N/A</definedName>
    <definedName name="gagssd">#N/A</definedName>
    <definedName name="gasdgfasgas">#N/A</definedName>
    <definedName name="GB16_59岁人数占比" localSheetId="8">[32]J03标准!$A$65</definedName>
    <definedName name="GB16_59岁人数占比" localSheetId="9">[32]J03标准!$A$65</definedName>
    <definedName name="GB16_59岁人数占比" localSheetId="19">[32]J03标准!$A$65</definedName>
    <definedName name="GB16_59岁人数占比" localSheetId="20">[32]J03标准!$A$65</definedName>
    <definedName name="GB16_59岁人数占比" localSheetId="24">[33]J03标准!$A$65</definedName>
    <definedName name="GB16_59岁人数占比" localSheetId="25">[33]J03标准!$A$65</definedName>
    <definedName name="GB16_59岁人数占比" localSheetId="26">[34]J03标准!$A$65</definedName>
    <definedName name="GB16_59岁人数占比">[34]J03标准!$A$65</definedName>
    <definedName name="GB60岁及以上人数占比" localSheetId="8">[32]J03标准!$A$66</definedName>
    <definedName name="GB60岁及以上人数占比" localSheetId="9">[32]J03标准!$A$66</definedName>
    <definedName name="GB60岁及以上人数占比" localSheetId="19">[32]J03标准!$A$66</definedName>
    <definedName name="GB60岁及以上人数占比" localSheetId="20">[32]J03标准!$A$66</definedName>
    <definedName name="GB60岁及以上人数占比" localSheetId="24">[33]J03标准!$A$66</definedName>
    <definedName name="GB60岁及以上人数占比" localSheetId="25">[33]J03标准!$A$66</definedName>
    <definedName name="GB60岁及以上人数占比" localSheetId="26">[34]J03标准!$A$66</definedName>
    <definedName name="GB60岁及以上人数占比">[34]J03标准!$A$66</definedName>
    <definedName name="GB差额人员职业年金" localSheetId="8">[32]J03标准!$B$27</definedName>
    <definedName name="GB差额人员职业年金" localSheetId="9">[32]J03标准!$B$27</definedName>
    <definedName name="GB差额人员职业年金" localSheetId="19">[32]J03标准!$B$27</definedName>
    <definedName name="GB差额人员职业年金" localSheetId="20">[32]J03标准!$B$27</definedName>
    <definedName name="GB差额人员职业年金" localSheetId="24">[33]J03标准!$B$27</definedName>
    <definedName name="GB差额人员职业年金" localSheetId="25">[33]J03标准!$B$27</definedName>
    <definedName name="GB差额人员职业年金" localSheetId="26">[34]J03标准!$B$27</definedName>
    <definedName name="GB差额人员职业年金">[34]J03标准!$B$27</definedName>
    <definedName name="GB城市低保标准" localSheetId="8">[32]J03标准!$B$62</definedName>
    <definedName name="GB城市低保标准" localSheetId="9">[32]J03标准!$B$62</definedName>
    <definedName name="GB城市低保标准" localSheetId="19">[32]J03标准!$B$62</definedName>
    <definedName name="GB城市低保标准" localSheetId="20">[32]J03标准!$B$62</definedName>
    <definedName name="GB城市低保标准" localSheetId="24">[33]J03标准!$B$62</definedName>
    <definedName name="GB城市低保标准" localSheetId="25">[33]J03标准!$B$62</definedName>
    <definedName name="GB城市低保标准" localSheetId="26">[34]J03标准!$B$62</definedName>
    <definedName name="GB城市低保标准">[34]J03标准!$B$62</definedName>
    <definedName name="GB城乡医疗补助标准" localSheetId="8">[32]J03标准!$B$69</definedName>
    <definedName name="GB城乡医疗补助标准" localSheetId="9">[32]J03标准!$B$69</definedName>
    <definedName name="GB城乡医疗补助标准" localSheetId="19">[32]J03标准!$B$69</definedName>
    <definedName name="GB城乡医疗补助标准" localSheetId="20">[32]J03标准!$B$69</definedName>
    <definedName name="GB城乡医疗补助标准" localSheetId="24">[33]J03标准!$B$69</definedName>
    <definedName name="GB城乡医疗补助标准" localSheetId="25">[33]J03标准!$B$69</definedName>
    <definedName name="GB城乡医疗补助标准" localSheetId="26">[34]J03标准!$B$69</definedName>
    <definedName name="GB城乡医疗补助标准">[34]J03标准!$B$69</definedName>
    <definedName name="GB初中教育经费标准" localSheetId="8">[32]J03标准!$B$42:$B$45</definedName>
    <definedName name="GB初中教育经费标准" localSheetId="9">[32]J03标准!$B$42:$B$45</definedName>
    <definedName name="GB初中教育经费标准" localSheetId="19">[32]J03标准!$B$42:$B$45</definedName>
    <definedName name="GB初中教育经费标准" localSheetId="20">[32]J03标准!$B$42:$B$45</definedName>
    <definedName name="GB初中教育经费标准" localSheetId="24">[33]J03标准!$B$42:$B$45</definedName>
    <definedName name="GB初中教育经费标准" localSheetId="25">[33]J03标准!$B$42:$B$45</definedName>
    <definedName name="GB初中教育经费标准" localSheetId="26">[34]J03标准!$B$42:$B$45</definedName>
    <definedName name="GB初中教育经费标准">[34]J03标准!$B$42:$B$45</definedName>
    <definedName name="GB村级补助标准" localSheetId="8">[32]J03标准!$B$75</definedName>
    <definedName name="GB村级补助标准" localSheetId="9">[32]J03标准!$B$75</definedName>
    <definedName name="GB村级补助标准" localSheetId="19">[32]J03标准!$B$75</definedName>
    <definedName name="GB村级补助标准" localSheetId="20">[32]J03标准!$B$75</definedName>
    <definedName name="GB村级补助标准" localSheetId="24">[33]J03标准!$B$75</definedName>
    <definedName name="GB村级补助标准" localSheetId="25">[33]J03标准!$B$75</definedName>
    <definedName name="GB村级补助标准" localSheetId="26">[34]J03标准!$B$75</definedName>
    <definedName name="GB村级补助标准">[34]J03标准!$B$75</definedName>
    <definedName name="GB扶贫标准" localSheetId="8">[32]J03标准!$B$32</definedName>
    <definedName name="GB扶贫标准" localSheetId="9">[32]J03标准!$B$32</definedName>
    <definedName name="GB扶贫标准" localSheetId="19">[32]J03标准!$B$32</definedName>
    <definedName name="GB扶贫标准" localSheetId="20">[32]J03标准!$B$32</definedName>
    <definedName name="GB扶贫标准" localSheetId="24">[33]J03标准!$B$32</definedName>
    <definedName name="GB扶贫标准" localSheetId="25">[33]J03标准!$B$32</definedName>
    <definedName name="GB扶贫标准" localSheetId="26">[34]J03标准!$B$32</definedName>
    <definedName name="GB扶贫标准">[34]J03标准!$B$32</definedName>
    <definedName name="GB公检法在职国标工资" localSheetId="8">[32]J03标准!$B$7</definedName>
    <definedName name="GB公检法在职国标工资" localSheetId="9">[32]J03标准!$B$7</definedName>
    <definedName name="GB公检法在职国标工资" localSheetId="19">[32]J03标准!$B$7</definedName>
    <definedName name="GB公检法在职国标工资" localSheetId="20">[32]J03标准!$B$7</definedName>
    <definedName name="GB公检法在职国标工资" localSheetId="24">[33]J03标准!$B$7</definedName>
    <definedName name="GB公检法在职国标工资" localSheetId="25">[33]J03标准!$B$7</definedName>
    <definedName name="GB公检法在职国标工资" localSheetId="26">[34]J03标准!$B$7</definedName>
    <definedName name="GB公检法在职国标工资">[34]J03标准!$B$7</definedName>
    <definedName name="GB孤儿救助标准" localSheetId="8">[32]J03标准!$B$67</definedName>
    <definedName name="GB孤儿救助标准" localSheetId="9">[32]J03标准!$B$67</definedName>
    <definedName name="GB孤儿救助标准" localSheetId="19">[32]J03标准!$B$67</definedName>
    <definedName name="GB孤儿救助标准" localSheetId="20">[32]J03标准!$B$67</definedName>
    <definedName name="GB孤儿救助标准" localSheetId="24">[33]J03标准!$B$67</definedName>
    <definedName name="GB孤儿救助标准" localSheetId="25">[33]J03标准!$B$67</definedName>
    <definedName name="GB孤儿救助标准" localSheetId="26">[34]J03标准!$B$67</definedName>
    <definedName name="GB孤儿救助标准">[34]J03标准!$B$67</definedName>
    <definedName name="GB行政、公检法在职年终奖" localSheetId="8">[32]J03标准!$B$10</definedName>
    <definedName name="GB行政、公检法在职年终奖" localSheetId="9">[32]J03标准!$B$10</definedName>
    <definedName name="GB行政、公检法在职年终奖" localSheetId="19">[32]J03标准!$B$10</definedName>
    <definedName name="GB行政、公检法在职年终奖" localSheetId="20">[32]J03标准!$B$10</definedName>
    <definedName name="GB行政、公检法在职年终奖" localSheetId="24">[33]J03标准!$B$10</definedName>
    <definedName name="GB行政、公检法在职年终奖" localSheetId="25">[33]J03标准!$B$10</definedName>
    <definedName name="GB行政、公检法在职年终奖" localSheetId="26">[34]J03标准!$B$10</definedName>
    <definedName name="GB行政、公检法在职年终奖">[34]J03标准!$B$10</definedName>
    <definedName name="GB行政在职国标工资" localSheetId="8">[32]J03标准!$B$6</definedName>
    <definedName name="GB行政在职国标工资" localSheetId="9">[32]J03标准!$B$6</definedName>
    <definedName name="GB行政在职国标工资" localSheetId="19">[32]J03标准!$B$6</definedName>
    <definedName name="GB行政在职国标工资" localSheetId="20">[32]J03标准!$B$6</definedName>
    <definedName name="GB行政在职国标工资" localSheetId="24">[33]J03标准!$B$6</definedName>
    <definedName name="GB行政在职国标工资" localSheetId="25">[33]J03标准!$B$6</definedName>
    <definedName name="GB行政在职国标工资" localSheetId="26">[34]J03标准!$B$6</definedName>
    <definedName name="GB行政在职国标工资">[34]J03标准!$B$6</definedName>
    <definedName name="GB基础养老金" localSheetId="8">[32]J03标准!$B$66</definedName>
    <definedName name="GB基础养老金" localSheetId="9">[32]J03标准!$B$66</definedName>
    <definedName name="GB基础养老金" localSheetId="19">[32]J03标准!$B$66</definedName>
    <definedName name="GB基础养老金" localSheetId="20">[32]J03标准!$B$66</definedName>
    <definedName name="GB基础养老金" localSheetId="24">[33]J03标准!$B$66</definedName>
    <definedName name="GB基础养老金" localSheetId="25">[33]J03标准!$B$66</definedName>
    <definedName name="GB基础养老金" localSheetId="26">[34]J03标准!$B$66</definedName>
    <definedName name="GB基础养老金">[34]J03标准!$B$66</definedName>
    <definedName name="GB基卫补助标准" localSheetId="8">[32]J03标准!$B$70</definedName>
    <definedName name="GB基卫补助标准" localSheetId="9">[32]J03标准!$B$70</definedName>
    <definedName name="GB基卫补助标准" localSheetId="19">[32]J03标准!$B$70</definedName>
    <definedName name="GB基卫补助标准" localSheetId="20">[32]J03标准!$B$70</definedName>
    <definedName name="GB基卫补助标准" localSheetId="24">[33]J03标准!$B$70</definedName>
    <definedName name="GB基卫补助标准" localSheetId="25">[33]J03标准!$B$70</definedName>
    <definedName name="GB基卫补助标准" localSheetId="26">[34]J03标准!$B$70</definedName>
    <definedName name="GB基卫补助标准">[34]J03标准!$B$70</definedName>
    <definedName name="GB计生补助标准" localSheetId="8">[32]J03标准!$B$71</definedName>
    <definedName name="GB计生补助标准" localSheetId="9">[32]J03标准!$B$71</definedName>
    <definedName name="GB计生补助标准" localSheetId="19">[32]J03标准!$B$71</definedName>
    <definedName name="GB计生补助标准" localSheetId="20">[32]J03标准!$B$71</definedName>
    <definedName name="GB计生补助标准" localSheetId="24">[33]J03标准!$B$71</definedName>
    <definedName name="GB计生补助标准" localSheetId="25">[33]J03标准!$B$71</definedName>
    <definedName name="GB计生补助标准" localSheetId="26">[34]J03标准!$B$71</definedName>
    <definedName name="GB计生补助标准">[34]J03标准!$B$71</definedName>
    <definedName name="GB艰苦边远地区津贴标准" localSheetId="8">[32]J03标准!$B$17:$B$23</definedName>
    <definedName name="GB艰苦边远地区津贴标准" localSheetId="9">[32]J03标准!$B$17:$B$23</definedName>
    <definedName name="GB艰苦边远地区津贴标准" localSheetId="19">[32]J03标准!$B$17:$B$23</definedName>
    <definedName name="GB艰苦边远地区津贴标准" localSheetId="20">[32]J03标准!$B$17:$B$23</definedName>
    <definedName name="GB艰苦边远地区津贴标准" localSheetId="24">[33]J03标准!$B$17:$B$23</definedName>
    <definedName name="GB艰苦边远地区津贴标准" localSheetId="25">[33]J03标准!$B$17:$B$23</definedName>
    <definedName name="GB艰苦边远地区津贴标准" localSheetId="26">[34]J03标准!$B$17:$B$23</definedName>
    <definedName name="GB艰苦边远地区津贴标准">[34]J03标准!$B$17:$B$23</definedName>
    <definedName name="GB离休人员经费" localSheetId="8">[32]J03标准!$B$12</definedName>
    <definedName name="GB离休人员经费" localSheetId="9">[32]J03标准!$B$12</definedName>
    <definedName name="GB离休人员经费" localSheetId="19">[32]J03标准!$B$12</definedName>
    <definedName name="GB离休人员经费" localSheetId="20">[32]J03标准!$B$12</definedName>
    <definedName name="GB离休人员经费" localSheetId="24">[33]J03标准!$B$12</definedName>
    <definedName name="GB离休人员经费" localSheetId="25">[33]J03标准!$B$12</definedName>
    <definedName name="GB离休人员经费" localSheetId="26">[34]J03标准!$B$12</definedName>
    <definedName name="GB离休人员经费">[34]J03标准!$B$12</definedName>
    <definedName name="GB农村低保标准" localSheetId="8">[32]J03标准!$B$63</definedName>
    <definedName name="GB农村低保标准" localSheetId="9">[32]J03标准!$B$63</definedName>
    <definedName name="GB农村低保标准" localSheetId="19">[32]J03标准!$B$63</definedName>
    <definedName name="GB农村低保标准" localSheetId="20">[32]J03标准!$B$63</definedName>
    <definedName name="GB农村低保标准" localSheetId="24">[33]J03标准!$B$63</definedName>
    <definedName name="GB农村低保标准" localSheetId="25">[33]J03标准!$B$63</definedName>
    <definedName name="GB农村低保标准" localSheetId="26">[34]J03标准!$B$63</definedName>
    <definedName name="GB农村低保标准">[34]J03标准!$B$63</definedName>
    <definedName name="GB农村文化补助" localSheetId="8">[32]J03标准!$B$60</definedName>
    <definedName name="GB农村文化补助" localSheetId="9">[32]J03标准!$B$60</definedName>
    <definedName name="GB农村文化补助" localSheetId="19">[32]J03标准!$B$60</definedName>
    <definedName name="GB农村文化补助" localSheetId="20">[32]J03标准!$B$60</definedName>
    <definedName name="GB农村文化补助" localSheetId="24">[33]J03标准!$B$60</definedName>
    <definedName name="GB农村文化补助" localSheetId="25">[33]J03标准!$B$60</definedName>
    <definedName name="GB农村文化补助" localSheetId="26">[34]J03标准!$B$60</definedName>
    <definedName name="GB农村文化补助">[34]J03标准!$B$60</definedName>
    <definedName name="GB贫困初中生补助" localSheetId="8">[32]J03标准!$B$49</definedName>
    <definedName name="GB贫困初中生补助" localSheetId="9">[32]J03标准!$B$49</definedName>
    <definedName name="GB贫困初中生补助" localSheetId="19">[32]J03标准!$B$49</definedName>
    <definedName name="GB贫困初中生补助" localSheetId="20">[32]J03标准!$B$49</definedName>
    <definedName name="GB贫困初中生补助" localSheetId="24">[33]J03标准!$B$49</definedName>
    <definedName name="GB贫困初中生补助" localSheetId="25">[33]J03标准!$B$49</definedName>
    <definedName name="GB贫困初中生补助" localSheetId="26">[34]J03标准!$B$49</definedName>
    <definedName name="GB贫困初中生补助">[34]J03标准!$B$49</definedName>
    <definedName name="GB贫困小学生补助" localSheetId="8">[32]J03标准!$B$48</definedName>
    <definedName name="GB贫困小学生补助" localSheetId="9">[32]J03标准!$B$48</definedName>
    <definedName name="GB贫困小学生补助" localSheetId="19">[32]J03标准!$B$48</definedName>
    <definedName name="GB贫困小学生补助" localSheetId="20">[32]J03标准!$B$48</definedName>
    <definedName name="GB贫困小学生补助" localSheetId="24">[33]J03标准!$B$48</definedName>
    <definedName name="GB贫困小学生补助" localSheetId="25">[33]J03标准!$B$48</definedName>
    <definedName name="GB贫困小学生补助" localSheetId="26">[34]J03标准!$B$48</definedName>
    <definedName name="GB贫困小学生补助">[34]J03标准!$B$48</definedName>
    <definedName name="GB普高免学费标准" localSheetId="8">[32]J03标准!$B$55:$B$58</definedName>
    <definedName name="GB普高免学费标准" localSheetId="9">[32]J03标准!$B$55:$B$58</definedName>
    <definedName name="GB普高免学费标准" localSheetId="19">[32]J03标准!$B$55:$B$58</definedName>
    <definedName name="GB普高免学费标准" localSheetId="20">[32]J03标准!$B$55:$B$58</definedName>
    <definedName name="GB普高免学费标准" localSheetId="24">[33]J03标准!$B$55:$B$58</definedName>
    <definedName name="GB普高免学费标准" localSheetId="25">[33]J03标准!$B$55:$B$58</definedName>
    <definedName name="GB普高免学费标准" localSheetId="26">[34]J03标准!$B$55:$B$58</definedName>
    <definedName name="GB普高免学费标准">[34]J03标准!$B$55:$B$58</definedName>
    <definedName name="GB普高助学金标准" localSheetId="8">[32]J03标准!$B$50</definedName>
    <definedName name="GB普高助学金标准" localSheetId="9">[32]J03标准!$B$50</definedName>
    <definedName name="GB普高助学金标准" localSheetId="19">[32]J03标准!$B$50</definedName>
    <definedName name="GB普高助学金标准" localSheetId="20">[32]J03标准!$B$50</definedName>
    <definedName name="GB普高助学金标准" localSheetId="24">[33]J03标准!$B$50</definedName>
    <definedName name="GB普高助学金标准" localSheetId="25">[33]J03标准!$B$50</definedName>
    <definedName name="GB普高助学金标准" localSheetId="26">[34]J03标准!$B$50</definedName>
    <definedName name="GB普高助学金标准">[34]J03标准!$B$50</definedName>
    <definedName name="GB其他基本民生标准" localSheetId="8">[32]J03标准!$B$77</definedName>
    <definedName name="GB其他基本民生标准" localSheetId="9">[32]J03标准!$B$77</definedName>
    <definedName name="GB其他基本民生标准" localSheetId="19">[32]J03标准!$B$77</definedName>
    <definedName name="GB其他基本民生标准" localSheetId="20">[32]J03标准!$B$77</definedName>
    <definedName name="GB其他基本民生标准" localSheetId="24">[33]J03标准!$B$77</definedName>
    <definedName name="GB其他基本民生标准" localSheetId="25">[33]J03标准!$B$77</definedName>
    <definedName name="GB其他基本民生标准" localSheetId="26">[34]J03标准!$B$77</definedName>
    <definedName name="GB其他基本民生标准">[34]J03标准!$B$77</definedName>
    <definedName name="GB其他在职国标工资" localSheetId="8">[32]J03标准!$B$8</definedName>
    <definedName name="GB其他在职国标工资" localSheetId="9">[32]J03标准!$B$8</definedName>
    <definedName name="GB其他在职国标工资" localSheetId="19">[32]J03标准!$B$8</definedName>
    <definedName name="GB其他在职国标工资" localSheetId="20">[32]J03标准!$B$8</definedName>
    <definedName name="GB其他在职国标工资" localSheetId="24">[33]J03标准!$B$8</definedName>
    <definedName name="GB其他在职国标工资" localSheetId="25">[33]J03标准!$B$8</definedName>
    <definedName name="GB其他在职国标工资" localSheetId="26">[34]J03标准!$B$8</definedName>
    <definedName name="GB其他在职国标工资">[34]J03标准!$B$8</definedName>
    <definedName name="GB深度贫困县补助" localSheetId="8">[32]J03标准!$B$81:$B$87</definedName>
    <definedName name="GB深度贫困县补助" localSheetId="9">[32]J03标准!$B$81:$B$87</definedName>
    <definedName name="GB深度贫困县补助" localSheetId="19">[32]J03标准!$B$81:$B$87</definedName>
    <definedName name="GB深度贫困县补助" localSheetId="20">[32]J03标准!$B$81:$B$87</definedName>
    <definedName name="GB深度贫困县补助" localSheetId="24">[33]J03标准!$B$81:$B$87</definedName>
    <definedName name="GB深度贫困县补助" localSheetId="25">[33]J03标准!$B$81:$B$87</definedName>
    <definedName name="GB深度贫困县补助" localSheetId="26">[34]J03标准!$B$81:$B$87</definedName>
    <definedName name="GB深度贫困县补助">[34]J03标准!$B$81:$B$87</definedName>
    <definedName name="GB事业单位绩效工资" localSheetId="8">[32]J03标准!$B$16</definedName>
    <definedName name="GB事业单位绩效工资" localSheetId="9">[32]J03标准!$B$16</definedName>
    <definedName name="GB事业单位绩效工资" localSheetId="19">[32]J03标准!$B$16</definedName>
    <definedName name="GB事业单位绩效工资" localSheetId="20">[32]J03标准!$B$16</definedName>
    <definedName name="GB事业单位绩效工资" localSheetId="24">[33]J03标准!$B$16</definedName>
    <definedName name="GB事业单位绩效工资" localSheetId="25">[33]J03标准!$B$16</definedName>
    <definedName name="GB事业单位绩效工资" localSheetId="26">[34]J03标准!$B$16</definedName>
    <definedName name="GB事业单位绩效工资">[34]J03标准!$B$16</definedName>
    <definedName name="GB特殊教育标准" localSheetId="8">[32]J03标准!$B$46</definedName>
    <definedName name="GB特殊教育标准" localSheetId="9">[32]J03标准!$B$46</definedName>
    <definedName name="GB特殊教育标准" localSheetId="19">[32]J03标准!$B$46</definedName>
    <definedName name="GB特殊教育标准" localSheetId="20">[32]J03标准!$B$46</definedName>
    <definedName name="GB特殊教育标准" localSheetId="24">[33]J03标准!$B$46</definedName>
    <definedName name="GB特殊教育标准" localSheetId="25">[33]J03标准!$B$46</definedName>
    <definedName name="GB特殊教育标准" localSheetId="26">[34]J03标准!$B$46</definedName>
    <definedName name="GB特殊教育标准">[34]J03标准!$B$46</definedName>
    <definedName name="GB退休人员经费" localSheetId="8">[32]J03标准!$B$13</definedName>
    <definedName name="GB退休人员经费" localSheetId="9">[32]J03标准!$B$13</definedName>
    <definedName name="GB退休人员经费" localSheetId="19">[32]J03标准!$B$13</definedName>
    <definedName name="GB退休人员经费" localSheetId="20">[32]J03标准!$B$13</definedName>
    <definedName name="GB退休人员经费" localSheetId="24">[33]J03标准!$B$13</definedName>
    <definedName name="GB退休人员经费" localSheetId="25">[33]J03标准!$B$13</definedName>
    <definedName name="GB退休人员经费" localSheetId="26">[34]J03标准!$B$13</definedName>
    <definedName name="GB退休人员经费">[34]J03标准!$B$13</definedName>
    <definedName name="GB完善人民警察工资待遇标准" localSheetId="8">[32]J03标准!$B$28</definedName>
    <definedName name="GB完善人民警察工资待遇标准" localSheetId="9">[32]J03标准!$B$28</definedName>
    <definedName name="GB完善人民警察工资待遇标准" localSheetId="19">[32]J03标准!$B$28</definedName>
    <definedName name="GB完善人民警察工资待遇标准" localSheetId="20">[32]J03标准!$B$28</definedName>
    <definedName name="GB完善人民警察工资待遇标准" localSheetId="24">[33]J03标准!$B$28</definedName>
    <definedName name="GB完善人民警察工资待遇标准" localSheetId="25">[33]J03标准!$B$28</definedName>
    <definedName name="GB完善人民警察工资待遇标准" localSheetId="26">[34]J03标准!$B$28</definedName>
    <definedName name="GB完善人民警察工资待遇标准">[34]J03标准!$B$28</definedName>
    <definedName name="GB乡镇岗位补贴" localSheetId="8">[32]J03标准!$B$26</definedName>
    <definedName name="GB乡镇岗位补贴" localSheetId="9">[32]J03标准!$B$26</definedName>
    <definedName name="GB乡镇岗位补贴" localSheetId="19">[32]J03标准!$B$26</definedName>
    <definedName name="GB乡镇岗位补贴" localSheetId="20">[32]J03标准!$B$26</definedName>
    <definedName name="GB乡镇岗位补贴" localSheetId="24">[33]J03标准!$B$26</definedName>
    <definedName name="GB乡镇岗位补贴" localSheetId="25">[33]J03标准!$B$26</definedName>
    <definedName name="GB乡镇岗位补贴" localSheetId="26">[34]J03标准!$B$26</definedName>
    <definedName name="GB乡镇岗位补贴">[34]J03标准!$B$26</definedName>
    <definedName name="GB小学教育经费标准" localSheetId="8">[32]J03标准!$B$37:$B$40</definedName>
    <definedName name="GB小学教育经费标准" localSheetId="9">[32]J03标准!$B$37:$B$40</definedName>
    <definedName name="GB小学教育经费标准" localSheetId="19">[32]J03标准!$B$37:$B$40</definedName>
    <definedName name="GB小学教育经费标准" localSheetId="20">[32]J03标准!$B$37:$B$40</definedName>
    <definedName name="GB小学教育经费标准" localSheetId="24">[33]J03标准!$B$37:$B$40</definedName>
    <definedName name="GB小学教育经费标准" localSheetId="25">[33]J03标准!$B$37:$B$40</definedName>
    <definedName name="GB小学教育经费标准" localSheetId="26">[34]J03标准!$B$37:$B$40</definedName>
    <definedName name="GB小学教育经费标准">[34]J03标准!$B$37:$B$40</definedName>
    <definedName name="GB学前教育资助标准" localSheetId="8">[32]J03标准!$B$34</definedName>
    <definedName name="GB学前教育资助标准" localSheetId="9">[32]J03标准!$B$34</definedName>
    <definedName name="GB学前教育资助标准" localSheetId="19">[32]J03标准!$B$34</definedName>
    <definedName name="GB学前教育资助标准" localSheetId="20">[32]J03标准!$B$34</definedName>
    <definedName name="GB学前教育资助标准" localSheetId="24">[33]J03标准!$B$34</definedName>
    <definedName name="GB学前教育资助标准" localSheetId="25">[33]J03标准!$B$34</definedName>
    <definedName name="GB学前教育资助标准" localSheetId="26">[34]J03标准!$B$34</definedName>
    <definedName name="GB学前教育资助标准">[34]J03标准!$B$34</definedName>
    <definedName name="GB学生营养改善标准" localSheetId="8">[32]J03标准!$B$51</definedName>
    <definedName name="GB学生营养改善标准" localSheetId="9">[32]J03标准!$B$51</definedName>
    <definedName name="GB学生营养改善标准" localSheetId="19">[32]J03标准!$B$51</definedName>
    <definedName name="GB学生营养改善标准" localSheetId="20">[32]J03标准!$B$51</definedName>
    <definedName name="GB学生营养改善标准" localSheetId="24">[33]J03标准!$B$51</definedName>
    <definedName name="GB学生营养改善标准" localSheetId="25">[33]J03标准!$B$51</definedName>
    <definedName name="GB学生营养改善标准" localSheetId="26">[34]J03标准!$B$51</definedName>
    <definedName name="GB学生营养改善标准">[34]J03标准!$B$51</definedName>
    <definedName name="GB养老保险缴费比例">0.28</definedName>
    <definedName name="GB养老保险缴费补助" localSheetId="8">[32]J03标准!$B$65</definedName>
    <definedName name="GB养老保险缴费补助" localSheetId="9">[32]J03标准!$B$65</definedName>
    <definedName name="GB养老保险缴费补助" localSheetId="19">[32]J03标准!$B$65</definedName>
    <definedName name="GB养老保险缴费补助" localSheetId="20">[32]J03标准!$B$65</definedName>
    <definedName name="GB养老保险缴费补助" localSheetId="24">[33]J03标准!$B$65</definedName>
    <definedName name="GB养老保险缴费补助" localSheetId="25">[33]J03标准!$B$65</definedName>
    <definedName name="GB养老保险缴费补助" localSheetId="26">[34]J03标准!$B$65</definedName>
    <definedName name="GB养老保险缴费补助">[34]J03标准!$B$65</definedName>
    <definedName name="GB在职附加支出" localSheetId="8">[32]J03标准!$B$24</definedName>
    <definedName name="GB在职附加支出" localSheetId="9">[32]J03标准!$B$24</definedName>
    <definedName name="GB在职附加支出" localSheetId="19">[32]J03标准!$B$24</definedName>
    <definedName name="GB在职附加支出" localSheetId="20">[32]J03标准!$B$24</definedName>
    <definedName name="GB在职附加支出" localSheetId="24">[33]J03标准!$B$24</definedName>
    <definedName name="GB在职附加支出" localSheetId="25">[33]J03标准!$B$24</definedName>
    <definedName name="GB在职附加支出" localSheetId="26">[34]J03标准!$B$24</definedName>
    <definedName name="GB在职附加支出">[34]J03标准!$B$24</definedName>
    <definedName name="GB在职职级并行" localSheetId="8">[32]J03标准!$B$25</definedName>
    <definedName name="GB在职职级并行" localSheetId="9">[32]J03标准!$B$25</definedName>
    <definedName name="GB在职职级并行" localSheetId="19">[32]J03标准!$B$25</definedName>
    <definedName name="GB在职职级并行" localSheetId="20">[32]J03标准!$B$25</definedName>
    <definedName name="GB在职职级并行" localSheetId="24">[33]J03标准!$B$25</definedName>
    <definedName name="GB在职职级并行" localSheetId="25">[33]J03标准!$B$25</definedName>
    <definedName name="GB在职职级并行" localSheetId="26">[34]J03标准!$B$25</definedName>
    <definedName name="GB在职职级并行">[34]J03标准!$B$25</definedName>
    <definedName name="GB中职免学费标准" localSheetId="8">[32]J03标准!$B$53</definedName>
    <definedName name="GB中职免学费标准" localSheetId="9">[32]J03标准!$B$53</definedName>
    <definedName name="GB中职免学费标准" localSheetId="19">[32]J03标准!$B$53</definedName>
    <definedName name="GB中职免学费标准" localSheetId="20">[32]J03标准!$B$53</definedName>
    <definedName name="GB中职免学费标准" localSheetId="24">[33]J03标准!$B$53</definedName>
    <definedName name="GB中职免学费标准" localSheetId="25">[33]J03标准!$B$53</definedName>
    <definedName name="GB中职免学费标准" localSheetId="26">[34]J03标准!$B$53</definedName>
    <definedName name="GB中职免学费标准">[34]J03标准!$B$53</definedName>
    <definedName name="GB中职助学金标准" localSheetId="8">[32]J03标准!$B$52</definedName>
    <definedName name="GB中职助学金标准" localSheetId="9">[32]J03标准!$B$52</definedName>
    <definedName name="GB中职助学金标准" localSheetId="19">[32]J03标准!$B$52</definedName>
    <definedName name="GB中职助学金标准" localSheetId="20">[32]J03标准!$B$52</definedName>
    <definedName name="GB中职助学金标准" localSheetId="24">[33]J03标准!$B$52</definedName>
    <definedName name="GB中职助学金标准" localSheetId="25">[33]J03标准!$B$52</definedName>
    <definedName name="GB中职助学金标准" localSheetId="26">[34]J03标准!$B$52</definedName>
    <definedName name="GB中职助学金标准">[34]J03标准!$B$52</definedName>
    <definedName name="gf" localSheetId="8">#REF!</definedName>
    <definedName name="gf" localSheetId="9">#REF!</definedName>
    <definedName name="gf" localSheetId="10">#REF!</definedName>
    <definedName name="gf" localSheetId="11">#REF!</definedName>
    <definedName name="gf" localSheetId="12">#REF!</definedName>
    <definedName name="gf" localSheetId="16">#REF!</definedName>
    <definedName name="gf" localSheetId="19">#REF!</definedName>
    <definedName name="gf" localSheetId="20">#REF!</definedName>
    <definedName name="gf" localSheetId="21">#REF!</definedName>
    <definedName name="gf" localSheetId="22">#REF!</definedName>
    <definedName name="gf" localSheetId="23">#REF!</definedName>
    <definedName name="gf" localSheetId="24">#REF!</definedName>
    <definedName name="gf" localSheetId="25">#REF!</definedName>
    <definedName name="gf" localSheetId="26">#REF!</definedName>
    <definedName name="gf">#REF!</definedName>
    <definedName name="gfagajfas">#N/A</definedName>
    <definedName name="gfh">#N/A</definedName>
    <definedName name="ggasfdasf">#N/A</definedName>
    <definedName name="gggg">#N/A</definedName>
    <definedName name="ggggggggg">#N/A</definedName>
    <definedName name="gh">#N/A</definedName>
    <definedName name="ghjk">#N/A</definedName>
    <definedName name="ghk">#N/A</definedName>
    <definedName name="gj">#N/A</definedName>
    <definedName name="gjhk">#N/A</definedName>
    <definedName name="gjk">#N/A</definedName>
    <definedName name="gjklh">#N/A</definedName>
    <definedName name="gxxe2003" localSheetId="8">'[35]P1012001'!$A$6:$E$117</definedName>
    <definedName name="gxxe2003" localSheetId="9">'[35]P1012001'!$A$6:$E$117</definedName>
    <definedName name="gxxe2003" localSheetId="19">'[35]P1012001'!$A$6:$E$117</definedName>
    <definedName name="gxxe2003" localSheetId="20">'[35]P1012001'!$A$6:$E$117</definedName>
    <definedName name="gxxe2003" localSheetId="24">'[37]P1012001'!$A$6:$E$117</definedName>
    <definedName name="gxxe2003" localSheetId="25">'[37]P1012001'!$A$6:$E$117</definedName>
    <definedName name="gxxe2003" localSheetId="26">'[38]P1012001'!$A$6:$E$117</definedName>
    <definedName name="gxxe2003">'[38]P1012001'!$A$6:$E$117</definedName>
    <definedName name="gxxe20032" localSheetId="8">'[35]P1012001'!$A$6:$E$117</definedName>
    <definedName name="gxxe20032" localSheetId="9">'[35]P1012001'!$A$6:$E$117</definedName>
    <definedName name="gxxe20032" localSheetId="19">'[35]P1012001'!$A$6:$E$117</definedName>
    <definedName name="gxxe20032" localSheetId="20">'[35]P1012001'!$A$6:$E$117</definedName>
    <definedName name="gxxe20032" localSheetId="24">'[37]P1012001'!$A$6:$E$117</definedName>
    <definedName name="gxxe20032" localSheetId="25">'[37]P1012001'!$A$6:$E$117</definedName>
    <definedName name="gxxe20032" localSheetId="26">'[38]P1012001'!$A$6:$E$117</definedName>
    <definedName name="gxxe20032">'[38]P1012001'!$A$6:$E$117</definedName>
    <definedName name="gxxx2004" localSheetId="8">'[37]P1012001'!$A$6:$E$117</definedName>
    <definedName name="gxxx2004" localSheetId="9">'[37]P1012001'!$A$6:$E$117</definedName>
    <definedName name="gxxx2004" localSheetId="19">'[37]P1012001'!$A$6:$E$117</definedName>
    <definedName name="gxxx2004" localSheetId="20">'[37]P1012001'!$A$6:$E$117</definedName>
    <definedName name="gxxx2004" localSheetId="24">'[39]P1012001'!$A$6:$E$117</definedName>
    <definedName name="gxxx2004" localSheetId="25">'[39]P1012001'!$A$6:$E$117</definedName>
    <definedName name="gxxx2004" localSheetId="26">'[40]P1012001'!$A$6:$E$117</definedName>
    <definedName name="gxxx2004">'[40]P1012001'!$A$6:$E$117</definedName>
    <definedName name="h">#N/A</definedName>
    <definedName name="hdfgh">#N/A</definedName>
    <definedName name="hg">#N/A</definedName>
    <definedName name="hgfh">#N/A</definedName>
    <definedName name="hgj">#N/A</definedName>
    <definedName name="hhfk">#N/A</definedName>
    <definedName name="hhhh" localSheetId="8">#REF!</definedName>
    <definedName name="hhhh" localSheetId="9">#REF!</definedName>
    <definedName name="hhhh" localSheetId="10">#REF!</definedName>
    <definedName name="hhhh" localSheetId="11">#REF!</definedName>
    <definedName name="hhhh" localSheetId="12">#REF!</definedName>
    <definedName name="hhhh" localSheetId="16">#REF!</definedName>
    <definedName name="hhhh" localSheetId="19">#REF!</definedName>
    <definedName name="hhhh" localSheetId="20">#REF!</definedName>
    <definedName name="hhhh" localSheetId="21">#REF!</definedName>
    <definedName name="hhhh" localSheetId="22">#REF!</definedName>
    <definedName name="hhhh" localSheetId="23">#REF!</definedName>
    <definedName name="hhhh" localSheetId="24">#REF!</definedName>
    <definedName name="hhhh" localSheetId="25">#REF!</definedName>
    <definedName name="hhhh" localSheetId="26">#REF!</definedName>
    <definedName name="hhhh">#REF!</definedName>
    <definedName name="hj">#N/A</definedName>
    <definedName name="hjhgj">#N/A</definedName>
    <definedName name="hjk">#N/A</definedName>
    <definedName name="hjkjhl">#N/A</definedName>
    <definedName name="hjkl">#N/A</definedName>
    <definedName name="hkjfgkjhkhj">#N/A</definedName>
    <definedName name="hostfee" localSheetId="8">'[29]Financ. Overview'!$H$12</definedName>
    <definedName name="hostfee" localSheetId="9">'[29]Financ. Overview'!$H$12</definedName>
    <definedName name="hostfee" localSheetId="19">'[29]Financ. Overview'!$H$12</definedName>
    <definedName name="hostfee" localSheetId="20">'[29]Financ. Overview'!$H$12</definedName>
    <definedName name="hostfee" localSheetId="24">'[32]Financ. Overview'!$H$12</definedName>
    <definedName name="hostfee" localSheetId="25">'[32]Financ. Overview'!$H$12</definedName>
    <definedName name="hostfee" localSheetId="26">'[31]Financ. Overview'!$H$12</definedName>
    <definedName name="hostfee">'[31]Financ. Overview'!$H$12</definedName>
    <definedName name="hraiu_bottom" localSheetId="8">'[29]Financ. Overview'!#REF!</definedName>
    <definedName name="hraiu_bottom" localSheetId="9">'[29]Financ. Overview'!#REF!</definedName>
    <definedName name="hraiu_bottom" localSheetId="19">'[29]Financ. Overview'!#REF!</definedName>
    <definedName name="hraiu_bottom" localSheetId="20">'[29]Financ. Overview'!#REF!</definedName>
    <definedName name="hraiu_bottom" localSheetId="24">'[32]Financ. Overview'!#REF!</definedName>
    <definedName name="hraiu_bottom" localSheetId="25">'[32]Financ. Overview'!#REF!</definedName>
    <definedName name="hraiu_bottom" localSheetId="26">'[31]Financ. Overview'!#REF!</definedName>
    <definedName name="hraiu_bottom">'[31]Financ. Overview'!#REF!</definedName>
    <definedName name="hvac" localSheetId="8">'[29]Financ. Overview'!#REF!</definedName>
    <definedName name="hvac" localSheetId="9">'[29]Financ. Overview'!#REF!</definedName>
    <definedName name="hvac" localSheetId="19">'[29]Financ. Overview'!#REF!</definedName>
    <definedName name="hvac" localSheetId="20">'[29]Financ. Overview'!#REF!</definedName>
    <definedName name="hvac" localSheetId="24">'[32]Financ. Overview'!#REF!</definedName>
    <definedName name="hvac" localSheetId="25">'[32]Financ. Overview'!#REF!</definedName>
    <definedName name="hvac" localSheetId="26">'[31]Financ. Overview'!#REF!</definedName>
    <definedName name="hvac">'[31]Financ. Overview'!#REF!</definedName>
    <definedName name="HWSheet">1</definedName>
    <definedName name="i">#N/A</definedName>
    <definedName name="j">#N/A</definedName>
    <definedName name="JB艰边津贴标准" localSheetId="8">'[32]J04-2分县基础数据'!$J$9:$J$2853</definedName>
    <definedName name="JB艰边津贴标准" localSheetId="9">'[32]J04-2分县基础数据'!$J$9:$J$2853</definedName>
    <definedName name="JB艰边津贴标准" localSheetId="19">'[32]J04-2分县基础数据'!$J$9:$J$2853</definedName>
    <definedName name="JB艰边津贴标准" localSheetId="20">'[32]J04-2分县基础数据'!$J$9:$J$2853</definedName>
    <definedName name="JB艰边津贴标准" localSheetId="24">'[33]J04-2分县基础数据'!$J$9:$J$2853</definedName>
    <definedName name="JB艰边津贴标准" localSheetId="25">'[33]J04-2分县基础数据'!$J$9:$J$2853</definedName>
    <definedName name="JB艰边津贴标准" localSheetId="26">'[34]J04-2分县基础数据'!$J$9:$J$2853</definedName>
    <definedName name="JB艰边津贴标准">'[34]J04-2分县基础数据'!$J$9:$J$2853</definedName>
    <definedName name="JB离休人员津补贴标准" localSheetId="8">'[32]J04-2分县基础数据'!$L$9:$L$2853</definedName>
    <definedName name="JB离休人员津补贴标准" localSheetId="9">'[32]J04-2分县基础数据'!$L$9:$L$2853</definedName>
    <definedName name="JB离休人员津补贴标准" localSheetId="19">'[32]J04-2分县基础数据'!$L$9:$L$2853</definedName>
    <definedName name="JB离休人员津补贴标准" localSheetId="20">'[32]J04-2分县基础数据'!$L$9:$L$2853</definedName>
    <definedName name="JB离休人员津补贴标准" localSheetId="24">'[33]J04-2分县基础数据'!$L$9:$L$2853</definedName>
    <definedName name="JB离休人员津补贴标准" localSheetId="25">'[33]J04-2分县基础数据'!$L$9:$L$2853</definedName>
    <definedName name="JB离休人员津补贴标准" localSheetId="26">'[34]J04-2分县基础数据'!$L$9:$L$2853</definedName>
    <definedName name="JB离休人员津补贴标准">'[34]J04-2分县基础数据'!$L$9:$L$2853</definedName>
    <definedName name="JB退休人员津补贴标准" localSheetId="8">'[32]J04-2分县基础数据'!$M$9:$M$2853</definedName>
    <definedName name="JB退休人员津补贴标准" localSheetId="9">'[32]J04-2分县基础数据'!$M$9:$M$2853</definedName>
    <definedName name="JB退休人员津补贴标准" localSheetId="19">'[32]J04-2分县基础数据'!$M$9:$M$2853</definedName>
    <definedName name="JB退休人员津补贴标准" localSheetId="20">'[32]J04-2分县基础数据'!$M$9:$M$2853</definedName>
    <definedName name="JB退休人员津补贴标准" localSheetId="24">'[33]J04-2分县基础数据'!$M$9:$M$2853</definedName>
    <definedName name="JB退休人员津补贴标准" localSheetId="25">'[33]J04-2分县基础数据'!$M$9:$M$2853</definedName>
    <definedName name="JB退休人员津补贴标准" localSheetId="26">'[34]J04-2分县基础数据'!$M$9:$M$2853</definedName>
    <definedName name="JB退休人员津补贴标准">'[34]J04-2分县基础数据'!$M$9:$M$2853</definedName>
    <definedName name="JB在职人员津补贴标准" localSheetId="8">'[32]J04-2分县基础数据'!$K$9:$K$2853</definedName>
    <definedName name="JB在职人员津补贴标准" localSheetId="9">'[32]J04-2分县基础数据'!$K$9:$K$2853</definedName>
    <definedName name="JB在职人员津补贴标准" localSheetId="19">'[32]J04-2分县基础数据'!$K$9:$K$2853</definedName>
    <definedName name="JB在职人员津补贴标准" localSheetId="20">'[32]J04-2分县基础数据'!$K$9:$K$2853</definedName>
    <definedName name="JB在职人员津补贴标准" localSheetId="24">'[33]J04-2分县基础数据'!$K$9:$K$2853</definedName>
    <definedName name="JB在职人员津补贴标准" localSheetId="25">'[33]J04-2分县基础数据'!$K$9:$K$2853</definedName>
    <definedName name="JB在职人员津补贴标准" localSheetId="26">'[34]J04-2分县基础数据'!$K$9:$K$2853</definedName>
    <definedName name="JB在职人员津补贴标准">'[34]J04-2分县基础数据'!$K$9:$K$2853</definedName>
    <definedName name="JC成本差异系数" localSheetId="8">'[32]J04-2分县基础数据'!$I$9:$I$2853</definedName>
    <definedName name="JC成本差异系数" localSheetId="9">'[32]J04-2分县基础数据'!$I$9:$I$2853</definedName>
    <definedName name="JC成本差异系数" localSheetId="19">'[32]J04-2分县基础数据'!$I$9:$I$2853</definedName>
    <definedName name="JC成本差异系数" localSheetId="20">'[32]J04-2分县基础数据'!$I$9:$I$2853</definedName>
    <definedName name="JC成本差异系数" localSheetId="24">'[33]J04-2分县基础数据'!$I$9:$I$2853</definedName>
    <definedName name="JC成本差异系数" localSheetId="25">'[33]J04-2分县基础数据'!$I$9:$I$2853</definedName>
    <definedName name="JC成本差异系数" localSheetId="26">'[34]J04-2分县基础数据'!$I$9:$I$2853</definedName>
    <definedName name="JC成本差异系数">'[34]J04-2分县基础数据'!$I$9:$I$2853</definedName>
    <definedName name="JC户籍人口" localSheetId="8">'[32]J04-2分县基础数据'!$N$9:$N$2853</definedName>
    <definedName name="JC户籍人口" localSheetId="9">'[32]J04-2分县基础数据'!$N$9:$N$2853</definedName>
    <definedName name="JC户籍人口" localSheetId="19">'[32]J04-2分县基础数据'!$N$9:$N$2853</definedName>
    <definedName name="JC户籍人口" localSheetId="20">'[32]J04-2分县基础数据'!$N$9:$N$2853</definedName>
    <definedName name="JC户籍人口" localSheetId="24">'[33]J04-2分县基础数据'!$N$9:$N$2853</definedName>
    <definedName name="JC户籍人口" localSheetId="25">'[33]J04-2分县基础数据'!$N$9:$N$2853</definedName>
    <definedName name="JC户籍人口" localSheetId="26">'[34]J04-2分县基础数据'!$N$9:$N$2853</definedName>
    <definedName name="JC户籍人口">'[34]J04-2分县基础数据'!$N$9:$N$2853</definedName>
    <definedName name="JC艰边类型" localSheetId="8">'[32]J04-2分县基础数据'!$G$9:$G$2853</definedName>
    <definedName name="JC艰边类型" localSheetId="9">'[32]J04-2分县基础数据'!$G$9:$G$2853</definedName>
    <definedName name="JC艰边类型" localSheetId="19">'[32]J04-2分县基础数据'!$G$9:$G$2853</definedName>
    <definedName name="JC艰边类型" localSheetId="20">'[32]J04-2分县基础数据'!$G$9:$G$2853</definedName>
    <definedName name="JC艰边类型" localSheetId="24">'[33]J04-2分县基础数据'!$G$9:$G$2853</definedName>
    <definedName name="JC艰边类型" localSheetId="25">'[33]J04-2分县基础数据'!$G$9:$G$2853</definedName>
    <definedName name="JC艰边类型" localSheetId="26">'[34]J04-2分县基础数据'!$G$9:$G$2853</definedName>
    <definedName name="JC艰边类型">'[34]J04-2分县基础数据'!$G$9:$G$2853</definedName>
    <definedName name="JC津补贴标准全国平均数" localSheetId="8">'[32]J04-2分县基础数据'!$K$5</definedName>
    <definedName name="JC津补贴标准全国平均数" localSheetId="9">'[32]J04-2分县基础数据'!$K$5</definedName>
    <definedName name="JC津补贴标准全国平均数" localSheetId="19">'[32]J04-2分县基础数据'!$K$5</definedName>
    <definedName name="JC津补贴标准全国平均数" localSheetId="20">'[32]J04-2分县基础数据'!$K$5</definedName>
    <definedName name="JC津补贴标准全国平均数" localSheetId="24">'[33]J04-2分县基础数据'!$K$5</definedName>
    <definedName name="JC津补贴标准全国平均数" localSheetId="25">'[33]J04-2分县基础数据'!$K$5</definedName>
    <definedName name="JC津补贴标准全国平均数" localSheetId="26">'[34]J04-2分县基础数据'!$K$5</definedName>
    <definedName name="JC津补贴标准全国平均数">'[34]J04-2分县基础数据'!$K$5</definedName>
    <definedName name="JC其他深度贫困地区标识" localSheetId="8">'[32]J04-2分县基础数据'!$H$9:$H$2853</definedName>
    <definedName name="JC其他深度贫困地区标识" localSheetId="9">'[32]J04-2分县基础数据'!$H$9:$H$2853</definedName>
    <definedName name="JC其他深度贫困地区标识" localSheetId="19">'[32]J04-2分县基础数据'!$H$9:$H$2853</definedName>
    <definedName name="JC其他深度贫困地区标识" localSheetId="20">'[32]J04-2分县基础数据'!$H$9:$H$2853</definedName>
    <definedName name="JC其他深度贫困地区标识" localSheetId="24">'[33]J04-2分县基础数据'!$H$9:$H$2853</definedName>
    <definedName name="JC其他深度贫困地区标识" localSheetId="25">'[33]J04-2分县基础数据'!$H$9:$H$2853</definedName>
    <definedName name="JC其他深度贫困地区标识" localSheetId="26">'[34]J04-2分县基础数据'!$H$9:$H$2853</definedName>
    <definedName name="JC其他深度贫困地区标识">'[34]J04-2分县基础数据'!$H$9:$H$2853</definedName>
    <definedName name="JC区划名称" localSheetId="8">'[32]J04-2分县基础数据'!$B$9:$B$2853</definedName>
    <definedName name="JC区划名称" localSheetId="9">'[32]J04-2分县基础数据'!$B$9:$B$2853</definedName>
    <definedName name="JC区划名称" localSheetId="19">'[32]J04-2分县基础数据'!$B$9:$B$2853</definedName>
    <definedName name="JC区划名称" localSheetId="20">'[32]J04-2分县基础数据'!$B$9:$B$2853</definedName>
    <definedName name="JC区划名称" localSheetId="24">'[33]J04-2分县基础数据'!$B$9:$B$2853</definedName>
    <definedName name="JC区划名称" localSheetId="25">'[33]J04-2分县基础数据'!$B$9:$B$2853</definedName>
    <definedName name="JC区划名称" localSheetId="26">'[34]J04-2分县基础数据'!$B$9:$B$2853</definedName>
    <definedName name="JC区划名称">'[34]J04-2分县基础数据'!$B$9:$B$2853</definedName>
    <definedName name="JC区域代码" localSheetId="8">'[32]J04-2分县基础数据'!$F$9:$F$2853</definedName>
    <definedName name="JC区域代码" localSheetId="9">'[32]J04-2分县基础数据'!$F$9:$F$2853</definedName>
    <definedName name="JC区域代码" localSheetId="19">'[32]J04-2分县基础数据'!$F$9:$F$2853</definedName>
    <definedName name="JC区域代码" localSheetId="20">'[32]J04-2分县基础数据'!$F$9:$F$2853</definedName>
    <definedName name="JC区域代码" localSheetId="24">'[33]J04-2分县基础数据'!$F$9:$F$2853</definedName>
    <definedName name="JC区域代码" localSheetId="25">'[33]J04-2分县基础数据'!$F$9:$F$2853</definedName>
    <definedName name="JC区域代码" localSheetId="26">'[34]J04-2分县基础数据'!$F$9:$F$2853</definedName>
    <definedName name="JC区域代码">'[34]J04-2分县基础数据'!$F$9:$F$2853</definedName>
    <definedName name="JC省份" localSheetId="8">'[32]J04-2分县基础数据'!$A$9:$A$2853</definedName>
    <definedName name="JC省份" localSheetId="9">'[32]J04-2分县基础数据'!$A$9:$A$2853</definedName>
    <definedName name="JC省份" localSheetId="19">'[32]J04-2分县基础数据'!$A$9:$A$2853</definedName>
    <definedName name="JC省份" localSheetId="20">'[32]J04-2分县基础数据'!$A$9:$A$2853</definedName>
    <definedName name="JC省份" localSheetId="24">'[33]J04-2分县基础数据'!$A$9:$A$2853</definedName>
    <definedName name="JC省份" localSheetId="25">'[33]J04-2分县基础数据'!$A$9:$A$2853</definedName>
    <definedName name="JC省份" localSheetId="26">'[34]J04-2分县基础数据'!$A$9:$A$2853</definedName>
    <definedName name="JC省份">'[34]J04-2分县基础数据'!$A$9:$A$2853</definedName>
    <definedName name="JC县区类别" localSheetId="8">'[32]J04-2分县基础数据'!$D$9:$D$2853</definedName>
    <definedName name="JC县区类别" localSheetId="9">'[32]J04-2分县基础数据'!$D$9:$D$2853</definedName>
    <definedName name="JC县区类别" localSheetId="19">'[32]J04-2分县基础数据'!$D$9:$D$2853</definedName>
    <definedName name="JC县区类别" localSheetId="20">'[32]J04-2分县基础数据'!$D$9:$D$2853</definedName>
    <definedName name="JC县区类别" localSheetId="24">'[33]J04-2分县基础数据'!$D$9:$D$2853</definedName>
    <definedName name="JC县区类别" localSheetId="25">'[33]J04-2分县基础数据'!$D$9:$D$2853</definedName>
    <definedName name="JC县区类别" localSheetId="26">'[34]J04-2分县基础数据'!$D$9:$D$2853</definedName>
    <definedName name="JC县区类别">'[34]J04-2分县基础数据'!$D$9:$D$2853</definedName>
    <definedName name="jdfajsfdj">#N/A</definedName>
    <definedName name="jdjfadsjf">#N/A</definedName>
    <definedName name="jgh">#N/A</definedName>
    <definedName name="jhgj">#N/A</definedName>
    <definedName name="jhkf">#N/A</definedName>
    <definedName name="jhkljl">#N/A</definedName>
    <definedName name="JH均衡度奖励" localSheetId="8">[32]F05改善均衡度奖励!$B$13:$B$53</definedName>
    <definedName name="JH均衡度奖励" localSheetId="9">[32]F05改善均衡度奖励!$B$13:$B$53</definedName>
    <definedName name="JH均衡度奖励" localSheetId="19">[32]F05改善均衡度奖励!$B$13:$B$53</definedName>
    <definedName name="JH均衡度奖励" localSheetId="20">[32]F05改善均衡度奖励!$B$13:$B$53</definedName>
    <definedName name="JH均衡度奖励" localSheetId="24">[33]F05改善均衡度奖励!$B$13:$B$53</definedName>
    <definedName name="JH均衡度奖励" localSheetId="25">[33]F05改善均衡度奖励!$B$13:$B$53</definedName>
    <definedName name="JH均衡度奖励" localSheetId="26">[34]F05改善均衡度奖励!$B$13:$B$53</definedName>
    <definedName name="JH均衡度奖励">[34]F05改善均衡度奖励!$B$13:$B$53</definedName>
    <definedName name="jjgajsdfjasd">#N/A</definedName>
    <definedName name="jjjjj">#N/A</definedName>
    <definedName name="jk">#N/A</definedName>
    <definedName name="JK中央承担支出责任" localSheetId="8">'[32]J04-2分县基础数据'!$BU$9:$BU$2853</definedName>
    <definedName name="JK中央承担支出责任" localSheetId="9">'[32]J04-2分县基础数据'!$BU$9:$BU$2853</definedName>
    <definedName name="JK中央承担支出责任" localSheetId="19">'[32]J04-2分县基础数据'!$BU$9:$BU$2853</definedName>
    <definedName name="JK中央承担支出责任" localSheetId="20">'[32]J04-2分县基础数据'!$BU$9:$BU$2853</definedName>
    <definedName name="JK中央承担支出责任" localSheetId="24">'[33]J04-2分县基础数据'!$BU$9:$BU$2853</definedName>
    <definedName name="JK中央承担支出责任" localSheetId="25">'[33]J04-2分县基础数据'!$BU$9:$BU$2853</definedName>
    <definedName name="JK中央承担支出责任" localSheetId="26">'[34]J04-2分县基础数据'!$BU$9:$BU$2853</definedName>
    <definedName name="JK中央承担支出责任">'[34]J04-2分县基础数据'!$BU$9:$BU$2853</definedName>
    <definedName name="jl">#N/A</definedName>
    <definedName name="jmjkhjkl">#N/A</definedName>
    <definedName name="JM城镇低保人数" localSheetId="8">'[32]J04-2分县基础数据'!$R$9:$R$2853</definedName>
    <definedName name="JM城镇低保人数" localSheetId="9">'[32]J04-2分县基础数据'!$R$9:$R$2853</definedName>
    <definedName name="JM城镇低保人数" localSheetId="19">'[32]J04-2分县基础数据'!$R$9:$R$2853</definedName>
    <definedName name="JM城镇低保人数" localSheetId="20">'[32]J04-2分县基础数据'!$R$9:$R$2853</definedName>
    <definedName name="JM城镇低保人数" localSheetId="24">'[33]J04-2分县基础数据'!$R$9:$R$2853</definedName>
    <definedName name="JM城镇低保人数" localSheetId="25">'[33]J04-2分县基础数据'!$R$9:$R$2853</definedName>
    <definedName name="JM城镇低保人数" localSheetId="26">'[34]J04-2分县基础数据'!$R$9:$R$2853</definedName>
    <definedName name="JM城镇低保人数">'[34]J04-2分县基础数据'!$R$9:$R$2853</definedName>
    <definedName name="JM村委会" localSheetId="8">'[32]J04-2分县基础数据'!$P$9:$P$2853</definedName>
    <definedName name="JM村委会" localSheetId="9">'[32]J04-2分县基础数据'!$P$9:$P$2853</definedName>
    <definedName name="JM村委会" localSheetId="19">'[32]J04-2分县基础数据'!$P$9:$P$2853</definedName>
    <definedName name="JM村委会" localSheetId="20">'[32]J04-2分县基础数据'!$P$9:$P$2853</definedName>
    <definedName name="JM村委会" localSheetId="24">'[33]J04-2分县基础数据'!$P$9:$P$2853</definedName>
    <definedName name="JM村委会" localSheetId="25">'[33]J04-2分县基础数据'!$P$9:$P$2853</definedName>
    <definedName name="JM村委会" localSheetId="26">'[34]J04-2分县基础数据'!$P$9:$P$2853</definedName>
    <definedName name="JM村委会">'[34]J04-2分县基础数据'!$P$9:$P$2853</definedName>
    <definedName name="JM孤儿人数" localSheetId="8">'[32]J04-2分县基础数据'!$T$9:$T$2853</definedName>
    <definedName name="JM孤儿人数" localSheetId="9">'[32]J04-2分县基础数据'!$T$9:$T$2853</definedName>
    <definedName name="JM孤儿人数" localSheetId="19">'[32]J04-2分县基础数据'!$T$9:$T$2853</definedName>
    <definedName name="JM孤儿人数" localSheetId="20">'[32]J04-2分县基础数据'!$T$9:$T$2853</definedName>
    <definedName name="JM孤儿人数" localSheetId="24">'[33]J04-2分县基础数据'!$T$9:$T$2853</definedName>
    <definedName name="JM孤儿人数" localSheetId="25">'[33]J04-2分县基础数据'!$T$9:$T$2853</definedName>
    <definedName name="JM孤儿人数" localSheetId="26">'[34]J04-2分县基础数据'!$T$9:$T$2853</definedName>
    <definedName name="JM孤儿人数">'[34]J04-2分县基础数据'!$T$9:$T$2853</definedName>
    <definedName name="JM农村低保人数" localSheetId="8">'[32]J04-2分县基础数据'!$S$9:$S$2853</definedName>
    <definedName name="JM农村低保人数" localSheetId="9">'[32]J04-2分县基础数据'!$S$9:$S$2853</definedName>
    <definedName name="JM农村低保人数" localSheetId="19">'[32]J04-2分县基础数据'!$S$9:$S$2853</definedName>
    <definedName name="JM农村低保人数" localSheetId="20">'[32]J04-2分县基础数据'!$S$9:$S$2853</definedName>
    <definedName name="JM农村低保人数" localSheetId="24">'[33]J04-2分县基础数据'!$S$9:$S$2853</definedName>
    <definedName name="JM农村低保人数" localSheetId="25">'[33]J04-2分县基础数据'!$S$9:$S$2853</definedName>
    <definedName name="JM农村低保人数" localSheetId="26">'[34]J04-2分县基础数据'!$S$9:$S$2853</definedName>
    <definedName name="JM农村低保人数">'[34]J04-2分县基础数据'!$S$9:$S$2853</definedName>
    <definedName name="JP建档立卡贫困人口" localSheetId="8">'[32]J04-2分县基础数据'!$V$9:$V$2853</definedName>
    <definedName name="JP建档立卡贫困人口" localSheetId="9">'[32]J04-2分县基础数据'!$V$9:$V$2853</definedName>
    <definedName name="JP建档立卡贫困人口" localSheetId="19">'[32]J04-2分县基础数据'!$V$9:$V$2853</definedName>
    <definedName name="JP建档立卡贫困人口" localSheetId="20">'[32]J04-2分县基础数据'!$V$9:$V$2853</definedName>
    <definedName name="JP建档立卡贫困人口" localSheetId="24">'[33]J04-2分县基础数据'!$V$9:$V$2853</definedName>
    <definedName name="JP建档立卡贫困人口" localSheetId="25">'[33]J04-2分县基础数据'!$V$9:$V$2853</definedName>
    <definedName name="JP建档立卡贫困人口" localSheetId="26">'[34]J04-2分县基础数据'!$V$9:$V$2853</definedName>
    <definedName name="JP建档立卡贫困人口">'[34]J04-2分县基础数据'!$V$9:$V$2853</definedName>
    <definedName name="JR公检法在职人数" localSheetId="8">'[32]J04-2分县基础数据'!$BL$9:$BL$2853</definedName>
    <definedName name="JR公检法在职人数" localSheetId="9">'[32]J04-2分县基础数据'!$BL$9:$BL$2853</definedName>
    <definedName name="JR公检法在职人数" localSheetId="19">'[32]J04-2分县基础数据'!$BL$9:$BL$2853</definedName>
    <definedName name="JR公检法在职人数" localSheetId="20">'[32]J04-2分县基础数据'!$BL$9:$BL$2853</definedName>
    <definedName name="JR公检法在职人数" localSheetId="24">'[33]J04-2分县基础数据'!$BL$9:$BL$2853</definedName>
    <definedName name="JR公检法在职人数" localSheetId="25">'[33]J04-2分县基础数据'!$BL$9:$BL$2853</definedName>
    <definedName name="JR公检法在职人数" localSheetId="26">'[34]J04-2分县基础数据'!$BL$9:$BL$2853</definedName>
    <definedName name="JR公检法在职人数">'[34]J04-2分县基础数据'!$BL$9:$BL$2853</definedName>
    <definedName name="JR行政在职人数" localSheetId="8">'[32]J04-2分县基础数据'!$BK$9:$BK$2853</definedName>
    <definedName name="JR行政在职人数" localSheetId="9">'[32]J04-2分县基础数据'!$BK$9:$BK$2853</definedName>
    <definedName name="JR行政在职人数" localSheetId="19">'[32]J04-2分县基础数据'!$BK$9:$BK$2853</definedName>
    <definedName name="JR行政在职人数" localSheetId="20">'[32]J04-2分县基础数据'!$BK$9:$BK$2853</definedName>
    <definedName name="JR行政在职人数" localSheetId="24">'[33]J04-2分县基础数据'!$BK$9:$BK$2853</definedName>
    <definedName name="JR行政在职人数" localSheetId="25">'[33]J04-2分县基础数据'!$BK$9:$BK$2853</definedName>
    <definedName name="JR行政在职人数" localSheetId="26">'[34]J04-2分县基础数据'!$BK$9:$BK$2853</definedName>
    <definedName name="JR行政在职人数">'[34]J04-2分县基础数据'!$BK$9:$BK$2853</definedName>
    <definedName name="JR教育在职人数" localSheetId="8">'[32]J04-2分县基础数据'!$BM$9:$BM$2853</definedName>
    <definedName name="JR教育在职人数" localSheetId="9">'[32]J04-2分县基础数据'!$BM$9:$BM$2853</definedName>
    <definedName name="JR教育在职人数" localSheetId="19">'[32]J04-2分县基础数据'!$BM$9:$BM$2853</definedName>
    <definedName name="JR教育在职人数" localSheetId="20">'[32]J04-2分县基础数据'!$BM$9:$BM$2853</definedName>
    <definedName name="JR教育在职人数" localSheetId="24">'[33]J04-2分县基础数据'!$BM$9:$BM$2853</definedName>
    <definedName name="JR教育在职人数" localSheetId="25">'[33]J04-2分县基础数据'!$BM$9:$BM$2853</definedName>
    <definedName name="JR教育在职人数" localSheetId="26">'[34]J04-2分县基础数据'!$BM$9:$BM$2853</definedName>
    <definedName name="JR教育在职人数">'[34]J04-2分县基础数据'!$BM$9:$BM$2853</definedName>
    <definedName name="JR离休人数" localSheetId="8">'[32]J04-2分县基础数据'!$BR$9:$BR$2853</definedName>
    <definedName name="JR离休人数" localSheetId="9">'[32]J04-2分县基础数据'!$BR$9:$BR$2853</definedName>
    <definedName name="JR离休人数" localSheetId="19">'[32]J04-2分县基础数据'!$BR$9:$BR$2853</definedName>
    <definedName name="JR离休人数" localSheetId="20">'[32]J04-2分县基础数据'!$BR$9:$BR$2853</definedName>
    <definedName name="JR离休人数" localSheetId="24">'[33]J04-2分县基础数据'!$BR$9:$BR$2853</definedName>
    <definedName name="JR离休人数" localSheetId="25">'[33]J04-2分县基础数据'!$BR$9:$BR$2853</definedName>
    <definedName name="JR离休人数" localSheetId="26">'[34]J04-2分县基础数据'!$BR$9:$BR$2853</definedName>
    <definedName name="JR离休人数">'[34]J04-2分县基础数据'!$BR$9:$BR$2853</definedName>
    <definedName name="JR其他在职人数" localSheetId="8">'[32]J04-2分县基础数据'!$BQ$9:$BQ$2853</definedName>
    <definedName name="JR其他在职人数" localSheetId="9">'[32]J04-2分县基础数据'!$BQ$9:$BQ$2853</definedName>
    <definedName name="JR其他在职人数" localSheetId="19">'[32]J04-2分县基础数据'!$BQ$9:$BQ$2853</definedName>
    <definedName name="JR其他在职人数" localSheetId="20">'[32]J04-2分县基础数据'!$BQ$9:$BQ$2853</definedName>
    <definedName name="JR其他在职人数" localSheetId="24">'[33]J04-2分县基础数据'!$BQ$9:$BQ$2853</definedName>
    <definedName name="JR其他在职人数" localSheetId="25">'[33]J04-2分县基础数据'!$BQ$9:$BQ$2853</definedName>
    <definedName name="JR其他在职人数" localSheetId="26">'[34]J04-2分县基础数据'!$BQ$9:$BQ$2853</definedName>
    <definedName name="JR其他在职人数">'[34]J04-2分县基础数据'!$BQ$9:$BQ$2853</definedName>
    <definedName name="JR其他在职人数60﹪" localSheetId="8">'[32]J04-2分县基础数据'!$BP$9:$BP$2853</definedName>
    <definedName name="JR其他在职人数60﹪" localSheetId="9">'[32]J04-2分县基础数据'!$BP$9:$BP$2853</definedName>
    <definedName name="JR其他在职人数60﹪" localSheetId="19">'[32]J04-2分县基础数据'!$BP$9:$BP$2853</definedName>
    <definedName name="JR其他在职人数60﹪" localSheetId="20">'[32]J04-2分县基础数据'!$BP$9:$BP$2853</definedName>
    <definedName name="JR其他在职人数60﹪" localSheetId="24">'[33]J04-2分县基础数据'!$BP$9:$BP$2853</definedName>
    <definedName name="JR其他在职人数60﹪" localSheetId="25">'[33]J04-2分县基础数据'!$BP$9:$BP$2853</definedName>
    <definedName name="JR其他在职人数60﹪" localSheetId="26">'[34]J04-2分县基础数据'!$BP$9:$BP$2853</definedName>
    <definedName name="JR其他在职人数60﹪">'[34]J04-2分县基础数据'!$BP$9:$BP$2853</definedName>
    <definedName name="JR退休人数" localSheetId="8">'[32]J04-2分县基础数据'!$BS$9:$BS$2853</definedName>
    <definedName name="JR退休人数" localSheetId="9">'[32]J04-2分县基础数据'!$BS$9:$BS$2853</definedName>
    <definedName name="JR退休人数" localSheetId="19">'[32]J04-2分县基础数据'!$BS$9:$BS$2853</definedName>
    <definedName name="JR退休人数" localSheetId="20">'[32]J04-2分县基础数据'!$BS$9:$BS$2853</definedName>
    <definedName name="JR退休人数" localSheetId="24">'[33]J04-2分县基础数据'!$BS$9:$BS$2853</definedName>
    <definedName name="JR退休人数" localSheetId="25">'[33]J04-2分县基础数据'!$BS$9:$BS$2853</definedName>
    <definedName name="JR退休人数" localSheetId="26">'[34]J04-2分县基础数据'!$BS$9:$BS$2853</definedName>
    <definedName name="JR退休人数">'[34]J04-2分县基础数据'!$BS$9:$BS$2853</definedName>
    <definedName name="JR卫生在职人数60﹪" localSheetId="8">'[32]J04-2分县基础数据'!$BO$9:$BO$2853</definedName>
    <definedName name="JR卫生在职人数60﹪" localSheetId="9">'[32]J04-2分县基础数据'!$BO$9:$BO$2853</definedName>
    <definedName name="JR卫生在职人数60﹪" localSheetId="19">'[32]J04-2分县基础数据'!$BO$9:$BO$2853</definedName>
    <definedName name="JR卫生在职人数60﹪" localSheetId="20">'[32]J04-2分县基础数据'!$BO$9:$BO$2853</definedName>
    <definedName name="JR卫生在职人数60﹪" localSheetId="24">'[33]J04-2分县基础数据'!$BO$9:$BO$2853</definedName>
    <definedName name="JR卫生在职人数60﹪" localSheetId="25">'[33]J04-2分县基础数据'!$BO$9:$BO$2853</definedName>
    <definedName name="JR卫生在职人数60﹪" localSheetId="26">'[34]J04-2分县基础数据'!$BO$9:$BO$2853</definedName>
    <definedName name="JR卫生在职人数60﹪">'[34]J04-2分县基础数据'!$BO$9:$BO$2853</definedName>
    <definedName name="JR在职人数小计" localSheetId="8">'[32]J04-2分县基础数据'!$BJ$9:$BJ$2853</definedName>
    <definedName name="JR在职人数小计" localSheetId="9">'[32]J04-2分县基础数据'!$BJ$9:$BJ$2853</definedName>
    <definedName name="JR在职人数小计" localSheetId="19">'[32]J04-2分县基础数据'!$BJ$9:$BJ$2853</definedName>
    <definedName name="JR在职人数小计" localSheetId="20">'[32]J04-2分县基础数据'!$BJ$9:$BJ$2853</definedName>
    <definedName name="JR在职人数小计" localSheetId="24">'[33]J04-2分县基础数据'!$BJ$9:$BJ$2853</definedName>
    <definedName name="JR在职人数小计" localSheetId="25">'[33]J04-2分县基础数据'!$BJ$9:$BJ$2853</definedName>
    <definedName name="JR在职人数小计" localSheetId="26">'[34]J04-2分县基础数据'!$BJ$9:$BJ$2853</definedName>
    <definedName name="JR在职人数小计">'[34]J04-2分县基础数据'!$BJ$9:$BJ$2853</definedName>
    <definedName name="JS11002一般性转移支付收入" localSheetId="8">'[32]J04-1分省基础数据'!$Q$13:$Q$53</definedName>
    <definedName name="JS11002一般性转移支付收入" localSheetId="9">'[32]J04-1分省基础数据'!$Q$13:$Q$53</definedName>
    <definedName name="JS11002一般性转移支付收入" localSheetId="19">'[32]J04-1分省基础数据'!$Q$13:$Q$53</definedName>
    <definedName name="JS11002一般性转移支付收入" localSheetId="20">'[32]J04-1分省基础数据'!$Q$13:$Q$53</definedName>
    <definedName name="JS11002一般性转移支付收入" localSheetId="24">'[33]J04-1分省基础数据'!$Q$13:$Q$53</definedName>
    <definedName name="JS11002一般性转移支付收入" localSheetId="25">'[33]J04-1分省基础数据'!$Q$13:$Q$53</definedName>
    <definedName name="JS11002一般性转移支付收入" localSheetId="26">'[34]J04-1分省基础数据'!$Q$13:$Q$53</definedName>
    <definedName name="JS11002一般性转移支付收入">'[34]J04-1分省基础数据'!$Q$13:$Q$53</definedName>
    <definedName name="JS11003专项转移支付收入" localSheetId="8">'[32]J04-1分省基础数据'!$R$13:$R$53</definedName>
    <definedName name="JS11003专项转移支付收入" localSheetId="9">'[32]J04-1分省基础数据'!$R$13:$R$53</definedName>
    <definedName name="JS11003专项转移支付收入" localSheetId="19">'[32]J04-1分省基础数据'!$R$13:$R$53</definedName>
    <definedName name="JS11003专项转移支付收入" localSheetId="20">'[32]J04-1分省基础数据'!$R$13:$R$53</definedName>
    <definedName name="JS11003专项转移支付收入" localSheetId="24">'[33]J04-1分省基础数据'!$R$13:$R$53</definedName>
    <definedName name="JS11003专项转移支付收入" localSheetId="25">'[33]J04-1分省基础数据'!$R$13:$R$53</definedName>
    <definedName name="JS11003专项转移支付收入" localSheetId="26">'[34]J04-1分省基础数据'!$R$13:$R$53</definedName>
    <definedName name="JS11003专项转移支付收入">'[34]J04-1分省基础数据'!$R$13:$R$53</definedName>
    <definedName name="JS2一般公共预算支出" localSheetId="8">'[32]J04-1分省基础数据'!$S$13:$S$53</definedName>
    <definedName name="JS2一般公共预算支出" localSheetId="9">'[32]J04-1分省基础数据'!$S$13:$S$53</definedName>
    <definedName name="JS2一般公共预算支出" localSheetId="19">'[32]J04-1分省基础数据'!$S$13:$S$53</definedName>
    <definedName name="JS2一般公共预算支出" localSheetId="20">'[32]J04-1分省基础数据'!$S$13:$S$53</definedName>
    <definedName name="JS2一般公共预算支出" localSheetId="24">'[33]J04-1分省基础数据'!$S$13:$S$53</definedName>
    <definedName name="JS2一般公共预算支出" localSheetId="25">'[33]J04-1分省基础数据'!$S$13:$S$53</definedName>
    <definedName name="JS2一般公共预算支出" localSheetId="26">'[34]J04-1分省基础数据'!$S$13:$S$53</definedName>
    <definedName name="JS2一般公共预算支出">'[34]J04-1分省基础数据'!$S$13:$S$53</definedName>
    <definedName name="JS补助范围标识" localSheetId="8">'[32]J04-1分省基础数据'!$J$13:$J$53</definedName>
    <definedName name="JS补助范围标识" localSheetId="9">'[32]J04-1分省基础数据'!$J$13:$J$53</definedName>
    <definedName name="JS补助范围标识" localSheetId="19">'[32]J04-1分省基础数据'!$J$13:$J$53</definedName>
    <definedName name="JS补助范围标识" localSheetId="20">'[32]J04-1分省基础数据'!$J$13:$J$53</definedName>
    <definedName name="JS补助范围标识" localSheetId="24">'[33]J04-1分省基础数据'!$J$13:$J$53</definedName>
    <definedName name="JS补助范围标识" localSheetId="25">'[33]J04-1分省基础数据'!$J$13:$J$53</definedName>
    <definedName name="JS补助范围标识" localSheetId="26">'[34]J04-1分省基础数据'!$J$13:$J$53</definedName>
    <definedName name="JS补助范围标识">'[34]J04-1分省基础数据'!$J$13:$J$53</definedName>
    <definedName name="JS公用经费标准" localSheetId="8">'[32]J04-1分省基础数据'!$I$13:$I$53</definedName>
    <definedName name="JS公用经费标准" localSheetId="9">'[32]J04-1分省基础数据'!$I$13:$I$53</definedName>
    <definedName name="JS公用经费标准" localSheetId="19">'[32]J04-1分省基础数据'!$I$13:$I$53</definedName>
    <definedName name="JS公用经费标准" localSheetId="20">'[32]J04-1分省基础数据'!$I$13:$I$53</definedName>
    <definedName name="JS公用经费标准" localSheetId="24">'[33]J04-1分省基础数据'!$I$13:$I$53</definedName>
    <definedName name="JS公用经费标准" localSheetId="25">'[33]J04-1分省基础数据'!$I$13:$I$53</definedName>
    <definedName name="JS公用经费标准" localSheetId="26">'[34]J04-1分省基础数据'!$I$13:$I$53</definedName>
    <definedName name="JS公用经费标准">'[34]J04-1分省基础数据'!$I$13:$I$53</definedName>
    <definedName name="JS减税规模" localSheetId="8">'[32]J04-1分省基础数据'!$M$13:$M$53</definedName>
    <definedName name="JS减税规模" localSheetId="9">'[32]J04-1分省基础数据'!$M$13:$M$53</definedName>
    <definedName name="JS减税规模" localSheetId="19">'[32]J04-1分省基础数据'!$M$13:$M$53</definedName>
    <definedName name="JS减税规模" localSheetId="20">'[32]J04-1分省基础数据'!$M$13:$M$53</definedName>
    <definedName name="JS减税规模" localSheetId="24">'[33]J04-1分省基础数据'!$M$13:$M$53</definedName>
    <definedName name="JS减税规模" localSheetId="25">'[33]J04-1分省基础数据'!$M$13:$M$53</definedName>
    <definedName name="JS减税规模" localSheetId="26">'[34]J04-1分省基础数据'!$M$13:$M$53</definedName>
    <definedName name="JS减税规模">'[34]J04-1分省基础数据'!$M$13:$M$53</definedName>
    <definedName name="JS困难系数" localSheetId="8">'[32]J04-1分省基础数据'!$F$13:$F$53</definedName>
    <definedName name="JS困难系数" localSheetId="9">'[32]J04-1分省基础数据'!$F$13:$F$53</definedName>
    <definedName name="JS困难系数" localSheetId="19">'[32]J04-1分省基础数据'!$F$13:$F$53</definedName>
    <definedName name="JS困难系数" localSheetId="20">'[32]J04-1分省基础数据'!$F$13:$F$53</definedName>
    <definedName name="JS困难系数" localSheetId="24">'[33]J04-1分省基础数据'!$F$13:$F$53</definedName>
    <definedName name="JS困难系数" localSheetId="25">'[33]J04-1分省基础数据'!$F$13:$F$53</definedName>
    <definedName name="JS困难系数" localSheetId="26">'[34]J04-1分省基础数据'!$F$13:$F$53</definedName>
    <definedName name="JS困难系数">'[34]J04-1分省基础数据'!$F$13:$F$53</definedName>
    <definedName name="JS区域" localSheetId="8">'[32]J04-1分省基础数据'!$C$13:$C$53</definedName>
    <definedName name="JS区域" localSheetId="9">'[32]J04-1分省基础数据'!$C$13:$C$53</definedName>
    <definedName name="JS区域" localSheetId="19">'[32]J04-1分省基础数据'!$C$13:$C$53</definedName>
    <definedName name="JS区域" localSheetId="20">'[32]J04-1分省基础数据'!$C$13:$C$53</definedName>
    <definedName name="JS区域" localSheetId="24">'[33]J04-1分省基础数据'!$C$13:$C$53</definedName>
    <definedName name="JS区域" localSheetId="25">'[33]J04-1分省基础数据'!$C$13:$C$53</definedName>
    <definedName name="JS区域" localSheetId="26">'[34]J04-1分省基础数据'!$C$13:$C$53</definedName>
    <definedName name="JS区域">'[34]J04-1分省基础数据'!$C$13:$C$53</definedName>
    <definedName name="JS省份" localSheetId="8">'[32]J04-1分省基础数据'!$D$13:$D$53</definedName>
    <definedName name="JS省份" localSheetId="9">'[32]J04-1分省基础数据'!$D$13:$D$53</definedName>
    <definedName name="JS省份" localSheetId="19">'[32]J04-1分省基础数据'!$D$13:$D$53</definedName>
    <definedName name="JS省份" localSheetId="20">'[32]J04-1分省基础数据'!$D$13:$D$53</definedName>
    <definedName name="JS省份" localSheetId="24">'[33]J04-1分省基础数据'!$D$13:$D$53</definedName>
    <definedName name="JS省份" localSheetId="25">'[33]J04-1分省基础数据'!$D$13:$D$53</definedName>
    <definedName name="JS省份" localSheetId="26">'[34]J04-1分省基础数据'!$D$13:$D$53</definedName>
    <definedName name="JS省份">'[34]J04-1分省基础数据'!$D$13:$D$53</definedName>
    <definedName name="JS省份编码" localSheetId="8">'[32]J04-1分省基础数据'!$B$13:$B$53</definedName>
    <definedName name="JS省份编码" localSheetId="9">'[32]J04-1分省基础数据'!$B$13:$B$53</definedName>
    <definedName name="JS省份编码" localSheetId="19">'[32]J04-1分省基础数据'!$B$13:$B$53</definedName>
    <definedName name="JS省份编码" localSheetId="20">'[32]J04-1分省基础数据'!$B$13:$B$53</definedName>
    <definedName name="JS省份编码" localSheetId="24">'[33]J04-1分省基础数据'!$B$13:$B$53</definedName>
    <definedName name="JS省份编码" localSheetId="25">'[33]J04-1分省基础数据'!$B$13:$B$53</definedName>
    <definedName name="JS省份编码" localSheetId="26">'[34]J04-1分省基础数据'!$B$13:$B$53</definedName>
    <definedName name="JS省份编码">'[34]J04-1分省基础数据'!$B$13:$B$53</definedName>
    <definedName name="JS省行" localSheetId="8">INDEX('06'!JS省份,ROW()-12,0)</definedName>
    <definedName name="JS省行" localSheetId="9">INDEX('07'!JS省份,ROW()-12,0)</definedName>
    <definedName name="JS省行" localSheetId="16">INDEX(JS省份,ROW()-12,0)</definedName>
    <definedName name="JS省行" localSheetId="19">INDEX('16'!JS省份,ROW()-12,0)</definedName>
    <definedName name="JS省行" localSheetId="20">INDEX('17'!JS省份,ROW()-12,0)</definedName>
    <definedName name="JS省行" localSheetId="24">INDEX('21'!JS省份,ROW()-12,0)</definedName>
    <definedName name="JS省行" localSheetId="25">INDEX('22'!JS省份,ROW()-12,0)</definedName>
    <definedName name="JS省行" localSheetId="26">INDEX(JS省份,ROW()-12,0)</definedName>
    <definedName name="JS省行">INDEX(JS省份,ROW()-12,0)</definedName>
    <definedName name="JS省级努力系数" localSheetId="8">'[32]C02省级努力程度系数'!$E$13:$E$53</definedName>
    <definedName name="JS省级努力系数" localSheetId="9">'[32]C02省级努力程度系数'!$E$13:$E$53</definedName>
    <definedName name="JS省级努力系数" localSheetId="19">'[32]C02省级努力程度系数'!$E$13:$E$53</definedName>
    <definedName name="JS省级努力系数" localSheetId="20">'[32]C02省级努力程度系数'!$E$13:$E$53</definedName>
    <definedName name="JS省级努力系数" localSheetId="24">'[33]C02省级努力程度系数'!$E$13:$E$53</definedName>
    <definedName name="JS省级努力系数" localSheetId="25">'[33]C02省级努力程度系数'!$E$13:$E$53</definedName>
    <definedName name="JS省级努力系数" localSheetId="26">'[34]C02省级努力程度系数'!$E$13:$E$53</definedName>
    <definedName name="JS省级努力系数">'[34]C02省级努力程度系数'!$E$13:$E$53</definedName>
    <definedName name="JS增值税" localSheetId="8">'[32]J04-1分省基础数据'!$N$13:$N$53</definedName>
    <definedName name="JS增值税" localSheetId="9">'[32]J04-1分省基础数据'!$N$13:$N$53</definedName>
    <definedName name="JS增值税" localSheetId="19">'[32]J04-1分省基础数据'!$N$13:$N$53</definedName>
    <definedName name="JS增值税" localSheetId="20">'[32]J04-1分省基础数据'!$N$13:$N$53</definedName>
    <definedName name="JS增值税" localSheetId="24">'[33]J04-1分省基础数据'!$N$13:$N$53</definedName>
    <definedName name="JS增值税" localSheetId="25">'[33]J04-1分省基础数据'!$N$13:$N$53</definedName>
    <definedName name="JS增值税" localSheetId="26">'[34]J04-1分省基础数据'!$N$13:$N$53</definedName>
    <definedName name="JS增值税">'[34]J04-1分省基础数据'!$N$13:$N$53</definedName>
    <definedName name="JX城镇初中生" localSheetId="8">'[32]J04-2分县基础数据'!$AK$9:$AK$2853</definedName>
    <definedName name="JX城镇初中生" localSheetId="9">'[32]J04-2分县基础数据'!$AK$9:$AK$2853</definedName>
    <definedName name="JX城镇初中生" localSheetId="19">'[32]J04-2分县基础数据'!$AK$9:$AK$2853</definedName>
    <definedName name="JX城镇初中生" localSheetId="20">'[32]J04-2分县基础数据'!$AK$9:$AK$2853</definedName>
    <definedName name="JX城镇初中生" localSheetId="24">'[33]J04-2分县基础数据'!$AK$9:$AK$2853</definedName>
    <definedName name="JX城镇初中生" localSheetId="25">'[33]J04-2分县基础数据'!$AK$9:$AK$2853</definedName>
    <definedName name="JX城镇初中生" localSheetId="26">'[34]J04-2分县基础数据'!$AK$9:$AK$2853</definedName>
    <definedName name="JX城镇初中生">'[34]J04-2分县基础数据'!$AK$9:$AK$2853</definedName>
    <definedName name="JX城镇小学生" localSheetId="8">'[32]J04-2分县基础数据'!$AS$9:$AS$2853</definedName>
    <definedName name="JX城镇小学生" localSheetId="9">'[32]J04-2分县基础数据'!$AS$9:$AS$2853</definedName>
    <definedName name="JX城镇小学生" localSheetId="19">'[32]J04-2分县基础数据'!$AS$9:$AS$2853</definedName>
    <definedName name="JX城镇小学生" localSheetId="20">'[32]J04-2分县基础数据'!$AS$9:$AS$2853</definedName>
    <definedName name="JX城镇小学生" localSheetId="24">'[33]J04-2分县基础数据'!$AS$9:$AS$2853</definedName>
    <definedName name="JX城镇小学生" localSheetId="25">'[33]J04-2分县基础数据'!$AS$9:$AS$2853</definedName>
    <definedName name="JX城镇小学生" localSheetId="26">'[34]J04-2分县基础数据'!$AS$9:$AS$2853</definedName>
    <definedName name="JX城镇小学生">'[34]J04-2分县基础数据'!$AS$9:$AS$2853</definedName>
    <definedName name="JX农村初中生" localSheetId="8">'[32]J04-2分县基础数据'!$AN$9:$AN$2853</definedName>
    <definedName name="JX农村初中生" localSheetId="9">'[32]J04-2分县基础数据'!$AN$9:$AN$2853</definedName>
    <definedName name="JX农村初中生" localSheetId="19">'[32]J04-2分县基础数据'!$AN$9:$AN$2853</definedName>
    <definedName name="JX农村初中生" localSheetId="20">'[32]J04-2分县基础数据'!$AN$9:$AN$2853</definedName>
    <definedName name="JX农村初中生" localSheetId="24">'[33]J04-2分县基础数据'!$AN$9:$AN$2853</definedName>
    <definedName name="JX农村初中生" localSheetId="25">'[33]J04-2分县基础数据'!$AN$9:$AN$2853</definedName>
    <definedName name="JX农村初中生" localSheetId="26">'[34]J04-2分县基础数据'!$AN$9:$AN$2853</definedName>
    <definedName name="JX农村初中生">'[34]J04-2分县基础数据'!$AN$9:$AN$2853</definedName>
    <definedName name="JX农村小学生" localSheetId="8">'[32]J04-2分县基础数据'!$AW$9:$AW$2853</definedName>
    <definedName name="JX农村小学生" localSheetId="9">'[32]J04-2分县基础数据'!$AW$9:$AW$2853</definedName>
    <definedName name="JX农村小学生" localSheetId="19">'[32]J04-2分县基础数据'!$AW$9:$AW$2853</definedName>
    <definedName name="JX农村小学生" localSheetId="20">'[32]J04-2分县基础数据'!$AW$9:$AW$2853</definedName>
    <definedName name="JX农村小学生" localSheetId="24">'[33]J04-2分县基础数据'!$AW$9:$AW$2853</definedName>
    <definedName name="JX农村小学生" localSheetId="25">'[33]J04-2分县基础数据'!$AW$9:$AW$2853</definedName>
    <definedName name="JX农村小学生" localSheetId="26">'[34]J04-2分县基础数据'!$AW$9:$AW$2853</definedName>
    <definedName name="JX农村小学生">'[34]J04-2分县基础数据'!$AW$9:$AW$2853</definedName>
    <definedName name="JX农村学生营养改善试点" localSheetId="8">'[32]J04-2分县基础数据'!$X$9:$X$2853</definedName>
    <definedName name="JX农村学生营养改善试点" localSheetId="9">'[32]J04-2分县基础数据'!$X$9:$X$2853</definedName>
    <definedName name="JX农村学生营养改善试点" localSheetId="19">'[32]J04-2分县基础数据'!$X$9:$X$2853</definedName>
    <definedName name="JX农村学生营养改善试点" localSheetId="20">'[32]J04-2分县基础数据'!$X$9:$X$2853</definedName>
    <definedName name="JX农村学生营养改善试点" localSheetId="24">'[33]J04-2分县基础数据'!$X$9:$X$2853</definedName>
    <definedName name="JX农村学生营养改善试点" localSheetId="25">'[33]J04-2分县基础数据'!$X$9:$X$2853</definedName>
    <definedName name="JX农村学生营养改善试点" localSheetId="26">'[34]J04-2分县基础数据'!$X$9:$X$2853</definedName>
    <definedName name="JX农村学生营养改善试点">'[34]J04-2分县基础数据'!$X$9:$X$2853</definedName>
    <definedName name="JX普高学生" localSheetId="8">'[32]J04-2分县基础数据'!$AA$9:$AA$2853</definedName>
    <definedName name="JX普高学生" localSheetId="9">'[32]J04-2分县基础数据'!$AA$9:$AA$2853</definedName>
    <definedName name="JX普高学生" localSheetId="19">'[32]J04-2分县基础数据'!$AA$9:$AA$2853</definedName>
    <definedName name="JX普高学生" localSheetId="20">'[32]J04-2分县基础数据'!$AA$9:$AA$2853</definedName>
    <definedName name="JX普高学生" localSheetId="24">'[33]J04-2分县基础数据'!$AA$9:$AA$2853</definedName>
    <definedName name="JX普高学生" localSheetId="25">'[33]J04-2分县基础数据'!$AA$9:$AA$2853</definedName>
    <definedName name="JX普高学生" localSheetId="26">'[34]J04-2分县基础数据'!$AA$9:$AA$2853</definedName>
    <definedName name="JX普高学生">'[34]J04-2分县基础数据'!$AA$9:$AA$2853</definedName>
    <definedName name="JX特校学生" localSheetId="8">'[32]J04-2分县基础数据'!$AX$9:$AX$2853</definedName>
    <definedName name="JX特校学生" localSheetId="9">'[32]J04-2分县基础数据'!$AX$9:$AX$2853</definedName>
    <definedName name="JX特校学生" localSheetId="19">'[32]J04-2分县基础数据'!$AX$9:$AX$2853</definedName>
    <definedName name="JX特校学生" localSheetId="20">'[32]J04-2分县基础数据'!$AX$9:$AX$2853</definedName>
    <definedName name="JX特校学生" localSheetId="24">'[33]J04-2分县基础数据'!$AX$9:$AX$2853</definedName>
    <definedName name="JX特校学生" localSheetId="25">'[33]J04-2分县基础数据'!$AX$9:$AX$2853</definedName>
    <definedName name="JX特校学生" localSheetId="26">'[34]J04-2分县基础数据'!$AX$9:$AX$2853</definedName>
    <definedName name="JX特校学生">'[34]J04-2分县基础数据'!$AX$9:$AX$2853</definedName>
    <definedName name="JX幼儿园学生" localSheetId="8">'[32]J04-2分县基础数据'!$BB$9:$BB$2853</definedName>
    <definedName name="JX幼儿园学生" localSheetId="9">'[32]J04-2分县基础数据'!$BB$9:$BB$2853</definedName>
    <definedName name="JX幼儿园学生" localSheetId="19">'[32]J04-2分县基础数据'!$BB$9:$BB$2853</definedName>
    <definedName name="JX幼儿园学生" localSheetId="20">'[32]J04-2分县基础数据'!$BB$9:$BB$2853</definedName>
    <definedName name="JX幼儿园学生" localSheetId="24">'[33]J04-2分县基础数据'!$BB$9:$BB$2853</definedName>
    <definedName name="JX幼儿园学生" localSheetId="25">'[33]J04-2分县基础数据'!$BB$9:$BB$2853</definedName>
    <definedName name="JX幼儿园学生" localSheetId="26">'[34]J04-2分县基础数据'!$BB$9:$BB$2853</definedName>
    <definedName name="JX幼儿园学生">'[34]J04-2分县基础数据'!$BB$9:$BB$2853</definedName>
    <definedName name="JX中职学生" localSheetId="8">'[32]J04-2分县基础数据'!$AE$9:$AE$2853</definedName>
    <definedName name="JX中职学生" localSheetId="9">'[32]J04-2分县基础数据'!$AE$9:$AE$2853</definedName>
    <definedName name="JX中职学生" localSheetId="19">'[32]J04-2分县基础数据'!$AE$9:$AE$2853</definedName>
    <definedName name="JX中职学生" localSheetId="20">'[32]J04-2分县基础数据'!$AE$9:$AE$2853</definedName>
    <definedName name="JX中职学生" localSheetId="24">'[33]J04-2分县基础数据'!$AE$9:$AE$2853</definedName>
    <definedName name="JX中职学生" localSheetId="25">'[33]J04-2分县基础数据'!$AE$9:$AE$2853</definedName>
    <definedName name="JX中职学生" localSheetId="26">'[34]J04-2分县基础数据'!$AE$9:$AE$2853</definedName>
    <definedName name="JX中职学生">'[34]J04-2分县基础数据'!$AE$9:$AE$2853</definedName>
    <definedName name="JZ应付利息" localSheetId="8">'[32]J04-2分县基础数据'!$BG$9:$BG$2853</definedName>
    <definedName name="JZ应付利息" localSheetId="9">'[32]J04-2分县基础数据'!$BG$9:$BG$2853</definedName>
    <definedName name="JZ应付利息" localSheetId="19">'[32]J04-2分县基础数据'!$BG$9:$BG$2853</definedName>
    <definedName name="JZ应付利息" localSheetId="20">'[32]J04-2分县基础数据'!$BG$9:$BG$2853</definedName>
    <definedName name="JZ应付利息" localSheetId="24">'[33]J04-2分县基础数据'!$BG$9:$BG$2853</definedName>
    <definedName name="JZ应付利息" localSheetId="25">'[33]J04-2分县基础数据'!$BG$9:$BG$2853</definedName>
    <definedName name="JZ应付利息" localSheetId="26">'[34]J04-2分县基础数据'!$BG$9:$BG$2853</definedName>
    <definedName name="JZ应付利息">'[34]J04-2分县基础数据'!$BG$9:$BG$2853</definedName>
    <definedName name="J分配资金_付息" localSheetId="8">[32]J02分配因素!$G$5</definedName>
    <definedName name="J分配资金_付息" localSheetId="9">[32]J02分配因素!$G$5</definedName>
    <definedName name="J分配资金_付息" localSheetId="19">[32]J02分配因素!$G$5</definedName>
    <definedName name="J分配资金_付息" localSheetId="20">[32]J02分配因素!$G$5</definedName>
    <definedName name="J分配资金_付息" localSheetId="24">[33]J02分配因素!$G$5</definedName>
    <definedName name="J分配资金_付息" localSheetId="25">[33]J02分配因素!$G$5</definedName>
    <definedName name="J分配资金_付息" localSheetId="26">[34]J02分配因素!$G$5</definedName>
    <definedName name="J分配资金_付息">[34]J02分配因素!$G$5</definedName>
    <definedName name="J分配资金_工资" localSheetId="8">[32]J02分配因素!$D$5</definedName>
    <definedName name="J分配资金_工资" localSheetId="9">[32]J02分配因素!$D$5</definedName>
    <definedName name="J分配资金_工资" localSheetId="19">[32]J02分配因素!$D$5</definedName>
    <definedName name="J分配资金_工资" localSheetId="20">[32]J02分配因素!$D$5</definedName>
    <definedName name="J分配资金_工资" localSheetId="24">[33]J02分配因素!$D$5</definedName>
    <definedName name="J分配资金_工资" localSheetId="25">[33]J02分配因素!$D$5</definedName>
    <definedName name="J分配资金_工资" localSheetId="26">[34]J02分配因素!$D$5</definedName>
    <definedName name="J分配资金_工资">[34]J02分配因素!$D$5</definedName>
    <definedName name="J分配资金_绩效" localSheetId="8">[32]J02分配因素!$L$5</definedName>
    <definedName name="J分配资金_绩效" localSheetId="9">[32]J02分配因素!$L$5</definedName>
    <definedName name="J分配资金_绩效" localSheetId="19">[32]J02分配因素!$L$5</definedName>
    <definedName name="J分配资金_绩效" localSheetId="20">[32]J02分配因素!$L$5</definedName>
    <definedName name="J分配资金_绩效" localSheetId="24">[33]J02分配因素!$L$5</definedName>
    <definedName name="J分配资金_绩效" localSheetId="25">[33]J02分配因素!$L$5</definedName>
    <definedName name="J分配资金_绩效" localSheetId="26">[34]J02分配因素!$L$5</definedName>
    <definedName name="J分配资金_绩效">[34]J02分配因素!$L$5</definedName>
    <definedName name="J分配资金_减税" localSheetId="8">[32]J02分配因素!$H$5</definedName>
    <definedName name="J分配资金_减税" localSheetId="9">[32]J02分配因素!$H$5</definedName>
    <definedName name="J分配资金_减税" localSheetId="19">[32]J02分配因素!$H$5</definedName>
    <definedName name="J分配资金_减税" localSheetId="20">[32]J02分配因素!$H$5</definedName>
    <definedName name="J分配资金_减税" localSheetId="24">[33]J02分配因素!$H$5</definedName>
    <definedName name="J分配资金_减税" localSheetId="25">[33]J02分配因素!$H$5</definedName>
    <definedName name="J分配资金_减税" localSheetId="26">[34]J02分配因素!$H$5</definedName>
    <definedName name="J分配资金_减税">[34]J02分配因素!$H$5</definedName>
    <definedName name="J分配资金_均衡" localSheetId="8">[32]J02分配因素!$I$5</definedName>
    <definedName name="J分配资金_均衡" localSheetId="9">[32]J02分配因素!$I$5</definedName>
    <definedName name="J分配资金_均衡" localSheetId="19">[32]J02分配因素!$I$5</definedName>
    <definedName name="J分配资金_均衡" localSheetId="20">[32]J02分配因素!$I$5</definedName>
    <definedName name="J分配资金_均衡" localSheetId="24">[33]J02分配因素!$I$5</definedName>
    <definedName name="J分配资金_均衡" localSheetId="25">[33]J02分配因素!$I$5</definedName>
    <definedName name="J分配资金_均衡" localSheetId="26">[34]J02分配因素!$I$5</definedName>
    <definedName name="J分配资金_均衡">[34]J02分配因素!$I$5</definedName>
    <definedName name="J分配资金_均衡横向" localSheetId="8">[32]J02分配因素!$J$5</definedName>
    <definedName name="J分配资金_均衡横向" localSheetId="9">[32]J02分配因素!$J$5</definedName>
    <definedName name="J分配资金_均衡横向" localSheetId="19">[32]J02分配因素!$J$5</definedName>
    <definedName name="J分配资金_均衡横向" localSheetId="20">[32]J02分配因素!$J$5</definedName>
    <definedName name="J分配资金_均衡横向" localSheetId="24">[33]J02分配因素!$J$5</definedName>
    <definedName name="J分配资金_均衡横向" localSheetId="25">[33]J02分配因素!$J$5</definedName>
    <definedName name="J分配资金_均衡横向" localSheetId="26">[34]J02分配因素!$J$5</definedName>
    <definedName name="J分配资金_均衡横向">[34]J02分配因素!$J$5</definedName>
    <definedName name="J分配资金_均衡纵向" localSheetId="8">[32]J02分配因素!$K$5</definedName>
    <definedName name="J分配资金_均衡纵向" localSheetId="9">[32]J02分配因素!$K$5</definedName>
    <definedName name="J分配资金_均衡纵向" localSheetId="19">[32]J02分配因素!$K$5</definedName>
    <definedName name="J分配资金_均衡纵向" localSheetId="20">[32]J02分配因素!$K$5</definedName>
    <definedName name="J分配资金_均衡纵向" localSheetId="24">[33]J02分配因素!$K$5</definedName>
    <definedName name="J分配资金_均衡纵向" localSheetId="25">[33]J02分配因素!$K$5</definedName>
    <definedName name="J分配资金_均衡纵向" localSheetId="26">[34]J02分配因素!$K$5</definedName>
    <definedName name="J分配资金_均衡纵向">[34]J02分配因素!$K$5</definedName>
    <definedName name="J分配资金_民生" localSheetId="8">[32]J02分配因素!$F$5</definedName>
    <definedName name="J分配资金_民生" localSheetId="9">[32]J02分配因素!$F$5</definedName>
    <definedName name="J分配资金_民生" localSheetId="19">[32]J02分配因素!$F$5</definedName>
    <definedName name="J分配资金_民生" localSheetId="20">[32]J02分配因素!$F$5</definedName>
    <definedName name="J分配资金_民生" localSheetId="24">[33]J02分配因素!$F$5</definedName>
    <definedName name="J分配资金_民生" localSheetId="25">[33]J02分配因素!$F$5</definedName>
    <definedName name="J分配资金_民生" localSheetId="26">[34]J02分配因素!$F$5</definedName>
    <definedName name="J分配资金_民生">[34]J02分配因素!$F$5</definedName>
    <definedName name="J分配资金_深度贫困" localSheetId="8">[32]J02分配因素!$M$5</definedName>
    <definedName name="J分配资金_深度贫困" localSheetId="9">[32]J02分配因素!$M$5</definedName>
    <definedName name="J分配资金_深度贫困" localSheetId="19">[32]J02分配因素!$M$5</definedName>
    <definedName name="J分配资金_深度贫困" localSheetId="20">[32]J02分配因素!$M$5</definedName>
    <definedName name="J分配资金_深度贫困" localSheetId="24">[33]J02分配因素!$M$5</definedName>
    <definedName name="J分配资金_深度贫困" localSheetId="25">[33]J02分配因素!$M$5</definedName>
    <definedName name="J分配资金_深度贫困" localSheetId="26">[34]J02分配因素!$M$5</definedName>
    <definedName name="J分配资金_深度贫困">[34]J02分配因素!$M$5</definedName>
    <definedName name="J分配资金_特殊" localSheetId="8">[32]J02分配因素!$N$5</definedName>
    <definedName name="J分配资金_特殊" localSheetId="9">[32]J02分配因素!$N$5</definedName>
    <definedName name="J分配资金_特殊" localSheetId="19">[32]J02分配因素!$N$5</definedName>
    <definedName name="J分配资金_特殊" localSheetId="20">[32]J02分配因素!$N$5</definedName>
    <definedName name="J分配资金_特殊" localSheetId="24">[33]J02分配因素!$N$5</definedName>
    <definedName name="J分配资金_特殊" localSheetId="25">[33]J02分配因素!$N$5</definedName>
    <definedName name="J分配资金_特殊" localSheetId="26">[34]J02分配因素!$N$5</definedName>
    <definedName name="J分配资金_特殊">[34]J02分配因素!$N$5</definedName>
    <definedName name="J分配资金_运转" localSheetId="8">[32]J02分配因素!$E$5</definedName>
    <definedName name="J分配资金_运转" localSheetId="9">[32]J02分配因素!$E$5</definedName>
    <definedName name="J分配资金_运转" localSheetId="19">[32]J02分配因素!$E$5</definedName>
    <definedName name="J分配资金_运转" localSheetId="20">[32]J02分配因素!$E$5</definedName>
    <definedName name="J分配资金_运转" localSheetId="24">[33]J02分配因素!$E$5</definedName>
    <definedName name="J分配资金_运转" localSheetId="25">[33]J02分配因素!$E$5</definedName>
    <definedName name="J分配资金_运转" localSheetId="26">[34]J02分配因素!$E$5</definedName>
    <definedName name="J分配资金_运转">[34]J02分配因素!$E$5</definedName>
    <definedName name="J分配资金_总额" localSheetId="8">[32]J02分配因素!$B$5</definedName>
    <definedName name="J分配资金_总额" localSheetId="9">[32]J02分配因素!$B$5</definedName>
    <definedName name="J分配资金_总额" localSheetId="19">[32]J02分配因素!$B$5</definedName>
    <definedName name="J分配资金_总额" localSheetId="20">[32]J02分配因素!$B$5</definedName>
    <definedName name="J分配资金_总额" localSheetId="24">[33]J02分配因素!$B$5</definedName>
    <definedName name="J分配资金_总额" localSheetId="25">[33]J02分配因素!$B$5</definedName>
    <definedName name="J分配资金_总额" localSheetId="26">[34]J02分配因素!$B$5</definedName>
    <definedName name="J分配资金_总额">[34]J02分配因素!$B$5</definedName>
    <definedName name="J基础编码" localSheetId="8">'[32]J04-2分县基础数据'!$C$9:$C$2853</definedName>
    <definedName name="J基础编码" localSheetId="9">'[32]J04-2分县基础数据'!$C$9:$C$2853</definedName>
    <definedName name="J基础编码" localSheetId="19">'[32]J04-2分县基础数据'!$C$9:$C$2853</definedName>
    <definedName name="J基础编码" localSheetId="20">'[32]J04-2分县基础数据'!$C$9:$C$2853</definedName>
    <definedName name="J基础编码" localSheetId="24">'[33]J04-2分县基础数据'!$C$9:$C$2853</definedName>
    <definedName name="J基础编码" localSheetId="25">'[33]J04-2分县基础数据'!$C$9:$C$2853</definedName>
    <definedName name="J基础编码" localSheetId="26">'[34]J04-2分县基础数据'!$C$9:$C$2853</definedName>
    <definedName name="J基础编码">'[34]J04-2分县基础数据'!$C$9:$C$2853</definedName>
    <definedName name="J基础数据" localSheetId="8">'[32]J04-2分县基础数据'!$B$9:$BE$2853</definedName>
    <definedName name="J基础数据" localSheetId="9">'[32]J04-2分县基础数据'!$B$9:$BE$2853</definedName>
    <definedName name="J基础数据" localSheetId="19">'[32]J04-2分县基础数据'!$B$9:$BE$2853</definedName>
    <definedName name="J基础数据" localSheetId="20">'[32]J04-2分县基础数据'!$B$9:$BE$2853</definedName>
    <definedName name="J基础数据" localSheetId="24">'[33]J04-2分县基础数据'!$B$9:$BE$2853</definedName>
    <definedName name="J基础数据" localSheetId="25">'[33]J04-2分县基础数据'!$B$9:$BE$2853</definedName>
    <definedName name="J基础数据" localSheetId="26">'[34]J04-2分县基础数据'!$B$9:$BE$2853</definedName>
    <definedName name="J基础数据">'[34]J04-2分县基础数据'!$B$9:$BE$2853</definedName>
    <definedName name="J区划编码_2019" localSheetId="8">[32]J01编码表!$A$4:$A$3246</definedName>
    <definedName name="J区划编码_2019" localSheetId="9">[32]J01编码表!$A$4:$A$3246</definedName>
    <definedName name="J区划编码_2019" localSheetId="19">[32]J01编码表!$A$4:$A$3246</definedName>
    <definedName name="J区划编码_2019" localSheetId="20">[32]J01编码表!$A$4:$A$3246</definedName>
    <definedName name="J区划编码_2019" localSheetId="24">[33]J01编码表!$A$4:$A$3246</definedName>
    <definedName name="J区划编码_2019" localSheetId="25">[33]J01编码表!$A$4:$A$3246</definedName>
    <definedName name="J区划编码_2019" localSheetId="26">[34]J01编码表!$A$4:$A$3246</definedName>
    <definedName name="J区划编码_2019">[34]J01编码表!$A$4:$A$3246</definedName>
    <definedName name="k">#N/A</definedName>
    <definedName name="kdfkasj">#N/A</definedName>
    <definedName name="kg">#N/A</definedName>
    <definedName name="kgak">#N/A</definedName>
    <definedName name="kjhljk">#N/A</definedName>
    <definedName name="kjhluyi">#N/A</definedName>
    <definedName name="kjlhj">#N/A</definedName>
    <definedName name="kkkk" localSheetId="8">#REF!</definedName>
    <definedName name="kkkk" localSheetId="9">#REF!</definedName>
    <definedName name="kkkk" localSheetId="10">#REF!</definedName>
    <definedName name="kkkk" localSheetId="11">#REF!</definedName>
    <definedName name="kkkk" localSheetId="12">#REF!</definedName>
    <definedName name="kkkk" localSheetId="16">#REF!</definedName>
    <definedName name="kkkk" localSheetId="19">#REF!</definedName>
    <definedName name="kkkk" localSheetId="20">#REF!</definedName>
    <definedName name="kkkk" localSheetId="21">#REF!</definedName>
    <definedName name="kkkk" localSheetId="22">#REF!</definedName>
    <definedName name="kkkk" localSheetId="23">#REF!</definedName>
    <definedName name="kkkk" localSheetId="24">#REF!</definedName>
    <definedName name="kkkk" localSheetId="25">#REF!</definedName>
    <definedName name="kkkk" localSheetId="26">#REF!</definedName>
    <definedName name="kkkk">#REF!</definedName>
    <definedName name="l">#N/A</definedName>
    <definedName name="lkghjk">#N/A</definedName>
    <definedName name="lkjhh">#N/A</definedName>
    <definedName name="luil">#N/A</definedName>
    <definedName name="mj" localSheetId="8">#REF!</definedName>
    <definedName name="mj" localSheetId="9">#REF!</definedName>
    <definedName name="mj" localSheetId="10">#REF!</definedName>
    <definedName name="mj" localSheetId="11">#REF!</definedName>
    <definedName name="mj" localSheetId="12">#REF!</definedName>
    <definedName name="mj" localSheetId="16">#REF!</definedName>
    <definedName name="mj" localSheetId="19">#REF!</definedName>
    <definedName name="mj" localSheetId="20">#REF!</definedName>
    <definedName name="mj" localSheetId="21">#REF!</definedName>
    <definedName name="mj" localSheetId="22">#REF!</definedName>
    <definedName name="mj" localSheetId="23">#REF!</definedName>
    <definedName name="mj" localSheetId="24">#REF!</definedName>
    <definedName name="mj" localSheetId="25">#REF!</definedName>
    <definedName name="mj" localSheetId="26">#REF!</definedName>
    <definedName name="mj">#REF!</definedName>
    <definedName name="Module.Prix_SMC">#N/A</definedName>
    <definedName name="MS城市低保人数" localSheetId="8">[39]财政部保基本民生!#REF!</definedName>
    <definedName name="MS城市低保人数" localSheetId="9">[39]财政部保基本民生!#REF!</definedName>
    <definedName name="MS城市低保人数" localSheetId="16">[41]财政部保基本民生!#REF!</definedName>
    <definedName name="MS城市低保人数" localSheetId="19">[39]财政部保基本民生!#REF!</definedName>
    <definedName name="MS城市低保人数" localSheetId="20">[39]财政部保基本民生!#REF!</definedName>
    <definedName name="MS城市低保人数" localSheetId="24">[42]财政部保基本民生!#REF!</definedName>
    <definedName name="MS城市低保人数" localSheetId="25">[42]财政部保基本民生!#REF!</definedName>
    <definedName name="MS城市低保人数" localSheetId="26">[41]财政部保基本民生!#REF!</definedName>
    <definedName name="MS城市低保人数">[41]财政部保基本民生!#REF!</definedName>
    <definedName name="MS城乡居民基本医疗保险" localSheetId="8">[39]财政部保基本民生!#REF!</definedName>
    <definedName name="MS城乡居民基本医疗保险" localSheetId="9">[39]财政部保基本民生!#REF!</definedName>
    <definedName name="MS城乡居民基本医疗保险" localSheetId="16">[41]财政部保基本民生!#REF!</definedName>
    <definedName name="MS城乡居民基本医疗保险" localSheetId="19">[39]财政部保基本民生!#REF!</definedName>
    <definedName name="MS城乡居民基本医疗保险" localSheetId="20">[39]财政部保基本民生!#REF!</definedName>
    <definedName name="MS城乡居民基本医疗保险" localSheetId="24">[42]财政部保基本民生!#REF!</definedName>
    <definedName name="MS城乡居民基本医疗保险" localSheetId="25">[42]财政部保基本民生!#REF!</definedName>
    <definedName name="MS城乡居民基本医疗保险" localSheetId="26">[41]财政部保基本民生!#REF!</definedName>
    <definedName name="MS城乡居民基本医疗保险">[41]财政部保基本民生!#REF!</definedName>
    <definedName name="MS城乡居民社会养老保险" localSheetId="8">[39]财政部保基本民生!#REF!</definedName>
    <definedName name="MS城乡居民社会养老保险" localSheetId="9">[39]财政部保基本民生!#REF!</definedName>
    <definedName name="MS城乡居民社会养老保险" localSheetId="19">[39]财政部保基本民生!#REF!</definedName>
    <definedName name="MS城乡居民社会养老保险" localSheetId="20">[39]财政部保基本民生!#REF!</definedName>
    <definedName name="MS城乡居民社会养老保险" localSheetId="24">[42]财政部保基本民生!#REF!</definedName>
    <definedName name="MS城乡居民社会养老保险" localSheetId="25">[42]财政部保基本民生!#REF!</definedName>
    <definedName name="MS城乡居民社会养老保险" localSheetId="26">[41]财政部保基本民生!#REF!</definedName>
    <definedName name="MS城乡居民社会养老保险">[41]财政部保基本民生!#REF!</definedName>
    <definedName name="MS城镇初中生" localSheetId="8">[39]财政部保基本民生!#REF!</definedName>
    <definedName name="MS城镇初中生" localSheetId="9">[39]财政部保基本民生!#REF!</definedName>
    <definedName name="MS城镇初中生" localSheetId="19">[39]财政部保基本民生!#REF!</definedName>
    <definedName name="MS城镇初中生" localSheetId="20">[39]财政部保基本民生!#REF!</definedName>
    <definedName name="MS城镇初中生" localSheetId="24">[42]财政部保基本民生!#REF!</definedName>
    <definedName name="MS城镇初中生" localSheetId="25">[42]财政部保基本民生!#REF!</definedName>
    <definedName name="MS城镇初中生" localSheetId="26">[41]财政部保基本民生!#REF!</definedName>
    <definedName name="MS城镇初中生">[41]财政部保基本民生!#REF!</definedName>
    <definedName name="MS城镇小学生" localSheetId="8">[39]财政部保基本民生!#REF!</definedName>
    <definedName name="MS城镇小学生" localSheetId="9">[39]财政部保基本民生!#REF!</definedName>
    <definedName name="MS城镇小学生" localSheetId="19">[39]财政部保基本民生!#REF!</definedName>
    <definedName name="MS城镇小学生" localSheetId="20">[39]财政部保基本民生!#REF!</definedName>
    <definedName name="MS城镇小学生" localSheetId="24">[42]财政部保基本民生!#REF!</definedName>
    <definedName name="MS城镇小学生" localSheetId="25">[42]财政部保基本民生!#REF!</definedName>
    <definedName name="MS城镇小学生" localSheetId="26">[41]财政部保基本民生!#REF!</definedName>
    <definedName name="MS城镇小学生">[41]财政部保基本民生!#REF!</definedName>
    <definedName name="MS初中公用经费补助" localSheetId="8">[39]财政部保基本民生!#REF!</definedName>
    <definedName name="MS初中公用经费补助" localSheetId="9">[39]财政部保基本民生!#REF!</definedName>
    <definedName name="MS初中公用经费补助" localSheetId="19">[39]财政部保基本民生!#REF!</definedName>
    <definedName name="MS初中公用经费补助" localSheetId="20">[39]财政部保基本民生!#REF!</definedName>
    <definedName name="MS初中公用经费补助" localSheetId="24">[42]财政部保基本民生!#REF!</definedName>
    <definedName name="MS初中公用经费补助" localSheetId="25">[42]财政部保基本民生!#REF!</definedName>
    <definedName name="MS初中公用经费补助" localSheetId="26">[41]财政部保基本民生!#REF!</definedName>
    <definedName name="MS初中公用经费补助">[41]财政部保基本民生!#REF!</definedName>
    <definedName name="MS村委会" localSheetId="8">[39]财政部保基本民生!#REF!</definedName>
    <definedName name="MS村委会" localSheetId="9">[39]财政部保基本民生!#REF!</definedName>
    <definedName name="MS村委会" localSheetId="19">[39]财政部保基本民生!#REF!</definedName>
    <definedName name="MS村委会" localSheetId="20">[39]财政部保基本民生!#REF!</definedName>
    <definedName name="MS村委会" localSheetId="24">[42]财政部保基本民生!#REF!</definedName>
    <definedName name="MS村委会" localSheetId="25">[42]财政部保基本民生!#REF!</definedName>
    <definedName name="MS村委会" localSheetId="26">[41]财政部保基本民生!#REF!</definedName>
    <definedName name="MS村委会">[41]财政部保基本民生!#REF!</definedName>
    <definedName name="MS孤儿人口数" localSheetId="8">[39]财政部保基本民生!#REF!</definedName>
    <definedName name="MS孤儿人口数" localSheetId="9">[39]财政部保基本民生!#REF!</definedName>
    <definedName name="MS孤儿人口数" localSheetId="19">[39]财政部保基本民生!#REF!</definedName>
    <definedName name="MS孤儿人口数" localSheetId="20">[39]财政部保基本民生!#REF!</definedName>
    <definedName name="MS孤儿人口数" localSheetId="24">[42]财政部保基本民生!#REF!</definedName>
    <definedName name="MS孤儿人口数" localSheetId="25">[42]财政部保基本民生!#REF!</definedName>
    <definedName name="MS孤儿人口数" localSheetId="26">[41]财政部保基本民生!#REF!</definedName>
    <definedName name="MS孤儿人口数">[41]财政部保基本民生!#REF!</definedName>
    <definedName name="MS基本公共卫生服务" localSheetId="8">[39]财政部保基本民生!#REF!</definedName>
    <definedName name="MS基本公共卫生服务" localSheetId="9">[39]财政部保基本民生!#REF!</definedName>
    <definedName name="MS基本公共卫生服务" localSheetId="19">[39]财政部保基本民生!#REF!</definedName>
    <definedName name="MS基本公共卫生服务" localSheetId="20">[39]财政部保基本民生!#REF!</definedName>
    <definedName name="MS基本公共卫生服务" localSheetId="24">[42]财政部保基本民生!#REF!</definedName>
    <definedName name="MS基本公共卫生服务" localSheetId="25">[42]财政部保基本民生!#REF!</definedName>
    <definedName name="MS基本公共卫生服务" localSheetId="26">[41]财政部保基本民生!#REF!</definedName>
    <definedName name="MS基本公共卫生服务">[41]财政部保基本民生!#REF!</definedName>
    <definedName name="MS计划生育" localSheetId="8">[39]财政部保基本民生!#REF!</definedName>
    <definedName name="MS计划生育" localSheetId="9">[39]财政部保基本民生!#REF!</definedName>
    <definedName name="MS计划生育" localSheetId="19">[39]财政部保基本民生!#REF!</definedName>
    <definedName name="MS计划生育" localSheetId="20">[39]财政部保基本民生!#REF!</definedName>
    <definedName name="MS计划生育" localSheetId="24">[42]财政部保基本民生!#REF!</definedName>
    <definedName name="MS计划生育" localSheetId="25">[42]财政部保基本民生!#REF!</definedName>
    <definedName name="MS计划生育" localSheetId="26">[41]财政部保基本民生!#REF!</definedName>
    <definedName name="MS计划生育">[41]财政部保基本民生!#REF!</definedName>
    <definedName name="MS老龄人口" localSheetId="8">[39]财政部保基本民生!#REF!</definedName>
    <definedName name="MS老龄人口" localSheetId="9">[39]财政部保基本民生!#REF!</definedName>
    <definedName name="MS老龄人口" localSheetId="19">[39]财政部保基本民生!#REF!</definedName>
    <definedName name="MS老龄人口" localSheetId="20">[39]财政部保基本民生!#REF!</definedName>
    <definedName name="MS老龄人口" localSheetId="24">[42]财政部保基本民生!#REF!</definedName>
    <definedName name="MS老龄人口" localSheetId="25">[42]财政部保基本民生!#REF!</definedName>
    <definedName name="MS老龄人口" localSheetId="26">[41]财政部保基本民生!#REF!</definedName>
    <definedName name="MS老龄人口">[41]财政部保基本民生!#REF!</definedName>
    <definedName name="MS免除普通高中建档立卡等家庭经济困难学生学杂费" localSheetId="8">[39]财政部保基本民生!#REF!</definedName>
    <definedName name="MS免除普通高中建档立卡等家庭经济困难学生学杂费" localSheetId="9">[39]财政部保基本民生!#REF!</definedName>
    <definedName name="MS免除普通高中建档立卡等家庭经济困难学生学杂费" localSheetId="19">[39]财政部保基本民生!#REF!</definedName>
    <definedName name="MS免除普通高中建档立卡等家庭经济困难学生学杂费" localSheetId="20">[39]财政部保基本民生!#REF!</definedName>
    <definedName name="MS免除普通高中建档立卡等家庭经济困难学生学杂费" localSheetId="24">[42]财政部保基本民生!#REF!</definedName>
    <definedName name="MS免除普通高中建档立卡等家庭经济困难学生学杂费" localSheetId="25">[42]财政部保基本民生!#REF!</definedName>
    <definedName name="MS免除普通高中建档立卡等家庭经济困难学生学杂费" localSheetId="26">[41]财政部保基本民生!#REF!</definedName>
    <definedName name="MS免除普通高中建档立卡等家庭经济困难学生学杂费">[41]财政部保基本民生!#REF!</definedName>
    <definedName name="MS农村初中学生" localSheetId="8">[39]财政部保基本民生!#REF!</definedName>
    <definedName name="MS农村初中学生" localSheetId="9">[39]财政部保基本民生!#REF!</definedName>
    <definedName name="MS农村初中学生" localSheetId="19">[39]财政部保基本民生!#REF!</definedName>
    <definedName name="MS农村初中学生" localSheetId="20">[39]财政部保基本民生!#REF!</definedName>
    <definedName name="MS农村初中学生" localSheetId="24">[42]财政部保基本民生!#REF!</definedName>
    <definedName name="MS农村初中学生" localSheetId="25">[42]财政部保基本民生!#REF!</definedName>
    <definedName name="MS农村初中学生" localSheetId="26">[41]财政部保基本民生!#REF!</definedName>
    <definedName name="MS农村初中学生">[41]财政部保基本民生!#REF!</definedName>
    <definedName name="MS农村低保人数" localSheetId="8">[39]财政部保基本民生!#REF!</definedName>
    <definedName name="MS农村低保人数" localSheetId="9">[39]财政部保基本民生!#REF!</definedName>
    <definedName name="MS农村低保人数" localSheetId="19">[39]财政部保基本民生!#REF!</definedName>
    <definedName name="MS农村低保人数" localSheetId="20">[39]财政部保基本民生!#REF!</definedName>
    <definedName name="MS农村低保人数" localSheetId="24">[42]财政部保基本民生!#REF!</definedName>
    <definedName name="MS农村低保人数" localSheetId="25">[42]财政部保基本民生!#REF!</definedName>
    <definedName name="MS农村低保人数" localSheetId="26">[41]财政部保基本民生!#REF!</definedName>
    <definedName name="MS农村低保人数">[41]财政部保基本民生!#REF!</definedName>
    <definedName name="MS农村小学生" localSheetId="8">[39]财政部保基本民生!#REF!</definedName>
    <definedName name="MS农村小学生" localSheetId="9">[39]财政部保基本民生!#REF!</definedName>
    <definedName name="MS农村小学生" localSheetId="19">[39]财政部保基本民生!#REF!</definedName>
    <definedName name="MS农村小学生" localSheetId="20">[39]财政部保基本民生!#REF!</definedName>
    <definedName name="MS农村小学生" localSheetId="24">[42]财政部保基本民生!#REF!</definedName>
    <definedName name="MS农村小学生" localSheetId="25">[42]财政部保基本民生!#REF!</definedName>
    <definedName name="MS农村小学生" localSheetId="26">[41]财政部保基本民生!#REF!</definedName>
    <definedName name="MS农村小学生">[41]财政部保基本民生!#REF!</definedName>
    <definedName name="MS农村学生营养改善试点县" localSheetId="8">[39]财政部保基本民生!#REF!</definedName>
    <definedName name="MS农村学生营养改善试点县" localSheetId="9">[39]财政部保基本民生!#REF!</definedName>
    <definedName name="MS农村学生营养改善试点县" localSheetId="19">[39]财政部保基本民生!#REF!</definedName>
    <definedName name="MS农村学生营养改善试点县" localSheetId="20">[39]财政部保基本民生!#REF!</definedName>
    <definedName name="MS农村学生营养改善试点县" localSheetId="24">[42]财政部保基本民生!#REF!</definedName>
    <definedName name="MS农村学生营养改善试点县" localSheetId="25">[42]财政部保基本民生!#REF!</definedName>
    <definedName name="MS农村学生营养改善试点县" localSheetId="26">[41]财政部保基本民生!#REF!</definedName>
    <definedName name="MS农村学生营养改善试点县">[41]财政部保基本民生!#REF!</definedName>
    <definedName name="MS农村义务教育学生营养改善计划" localSheetId="8">[39]财政部保基本民生!#REF!</definedName>
    <definedName name="MS农村义务教育学生营养改善计划" localSheetId="9">[39]财政部保基本民生!#REF!</definedName>
    <definedName name="MS农村义务教育学生营养改善计划" localSheetId="19">[39]财政部保基本民生!#REF!</definedName>
    <definedName name="MS农村义务教育学生营养改善计划" localSheetId="20">[39]财政部保基本民生!#REF!</definedName>
    <definedName name="MS农村义务教育学生营养改善计划" localSheetId="24">[42]财政部保基本民生!#REF!</definedName>
    <definedName name="MS农村义务教育学生营养改善计划" localSheetId="25">[42]财政部保基本民生!#REF!</definedName>
    <definedName name="MS农村义务教育学生营养改善计划" localSheetId="26">[41]财政部保基本民生!#REF!</definedName>
    <definedName name="MS农村义务教育学生营养改善计划">[41]财政部保基本民生!#REF!</definedName>
    <definedName name="MS贫困寄宿生生活补助" localSheetId="8">[39]财政部保基本民生!#REF!</definedName>
    <definedName name="MS贫困寄宿生生活补助" localSheetId="9">[39]财政部保基本民生!#REF!</definedName>
    <definedName name="MS贫困寄宿生生活补助" localSheetId="19">[39]财政部保基本民生!#REF!</definedName>
    <definedName name="MS贫困寄宿生生活补助" localSheetId="20">[39]财政部保基本民生!#REF!</definedName>
    <definedName name="MS贫困寄宿生生活补助" localSheetId="24">[42]财政部保基本民生!#REF!</definedName>
    <definedName name="MS贫困寄宿生生活补助" localSheetId="25">[42]财政部保基本民生!#REF!</definedName>
    <definedName name="MS贫困寄宿生生活补助" localSheetId="26">[41]财政部保基本民生!#REF!</definedName>
    <definedName name="MS贫困寄宿生生活补助">[41]财政部保基本民生!#REF!</definedName>
    <definedName name="MS贫困人数" localSheetId="8">[39]财政部保基本民生!#REF!</definedName>
    <definedName name="MS贫困人数" localSheetId="9">[39]财政部保基本民生!#REF!</definedName>
    <definedName name="MS贫困人数" localSheetId="19">[39]财政部保基本民生!#REF!</definedName>
    <definedName name="MS贫困人数" localSheetId="20">[39]财政部保基本民生!#REF!</definedName>
    <definedName name="MS贫困人数" localSheetId="24">[42]财政部保基本民生!#REF!</definedName>
    <definedName name="MS贫困人数" localSheetId="25">[42]财政部保基本民生!#REF!</definedName>
    <definedName name="MS贫困人数" localSheetId="26">[41]财政部保基本民生!#REF!</definedName>
    <definedName name="MS贫困人数">[41]财政部保基本民生!#REF!</definedName>
    <definedName name="MS普高学生" localSheetId="8">[39]财政部保基本民生!#REF!</definedName>
    <definedName name="MS普高学生" localSheetId="9">[39]财政部保基本民生!#REF!</definedName>
    <definedName name="MS普高学生" localSheetId="19">[39]财政部保基本民生!#REF!</definedName>
    <definedName name="MS普高学生" localSheetId="20">[39]财政部保基本民生!#REF!</definedName>
    <definedName name="MS普高学生" localSheetId="24">[42]财政部保基本民生!#REF!</definedName>
    <definedName name="MS普高学生" localSheetId="25">[42]财政部保基本民生!#REF!</definedName>
    <definedName name="MS普高学生" localSheetId="26">[41]财政部保基本民生!#REF!</definedName>
    <definedName name="MS普高学生">[41]财政部保基本民生!#REF!</definedName>
    <definedName name="MS普通高中学生助学金" localSheetId="8">[39]财政部保基本民生!#REF!</definedName>
    <definedName name="MS普通高中学生助学金" localSheetId="9">[39]财政部保基本民生!#REF!</definedName>
    <definedName name="MS普通高中学生助学金" localSheetId="19">[39]财政部保基本民生!#REF!</definedName>
    <definedName name="MS普通高中学生助学金" localSheetId="20">[39]财政部保基本民生!#REF!</definedName>
    <definedName name="MS普通高中学生助学金" localSheetId="24">[42]财政部保基本民生!#REF!</definedName>
    <definedName name="MS普通高中学生助学金" localSheetId="25">[42]财政部保基本民生!#REF!</definedName>
    <definedName name="MS普通高中学生助学金" localSheetId="26">[41]财政部保基本民生!#REF!</definedName>
    <definedName name="MS普通高中学生助学金">[41]财政部保基本民生!#REF!</definedName>
    <definedName name="MS特校生" localSheetId="8">[39]财政部保基本民生!#REF!</definedName>
    <definedName name="MS特校生" localSheetId="9">[39]财政部保基本民生!#REF!</definedName>
    <definedName name="MS特校生" localSheetId="19">[39]财政部保基本民生!#REF!</definedName>
    <definedName name="MS特校生" localSheetId="20">[39]财政部保基本民生!#REF!</definedName>
    <definedName name="MS特校生" localSheetId="24">[42]财政部保基本民生!#REF!</definedName>
    <definedName name="MS特校生" localSheetId="25">[42]财政部保基本民生!#REF!</definedName>
    <definedName name="MS特校生" localSheetId="26">[41]财政部保基本民生!#REF!</definedName>
    <definedName name="MS特校生">[41]财政部保基本民生!#REF!</definedName>
    <definedName name="MS小学公用经费补助" localSheetId="8">[39]财政部保基本民生!#REF!</definedName>
    <definedName name="MS小学公用经费补助" localSheetId="9">[39]财政部保基本民生!#REF!</definedName>
    <definedName name="MS小学公用经费补助" localSheetId="19">[39]财政部保基本民生!#REF!</definedName>
    <definedName name="MS小学公用经费补助" localSheetId="20">[39]财政部保基本民生!#REF!</definedName>
    <definedName name="MS小学公用经费补助" localSheetId="24">[42]财政部保基本民生!#REF!</definedName>
    <definedName name="MS小学公用经费补助" localSheetId="25">[42]财政部保基本民生!#REF!</definedName>
    <definedName name="MS小学公用经费补助" localSheetId="26">[41]财政部保基本民生!#REF!</definedName>
    <definedName name="MS小学公用经费补助">[41]财政部保基本民生!#REF!</definedName>
    <definedName name="MS养老缴费人数" localSheetId="8">[39]财政部保基本民生!#REF!</definedName>
    <definedName name="MS养老缴费人数" localSheetId="9">[39]财政部保基本民生!#REF!</definedName>
    <definedName name="MS养老缴费人数" localSheetId="19">[39]财政部保基本民生!#REF!</definedName>
    <definedName name="MS养老缴费人数" localSheetId="20">[39]财政部保基本民生!#REF!</definedName>
    <definedName name="MS养老缴费人数" localSheetId="24">[42]财政部保基本民生!#REF!</definedName>
    <definedName name="MS养老缴费人数" localSheetId="25">[42]财政部保基本民生!#REF!</definedName>
    <definedName name="MS养老缴费人数" localSheetId="26">[41]财政部保基本民生!#REF!</definedName>
    <definedName name="MS养老缴费人数">[41]财政部保基本民生!#REF!</definedName>
    <definedName name="MS幼儿学生" localSheetId="8">[39]财政部保基本民生!#REF!</definedName>
    <definedName name="MS幼儿学生" localSheetId="9">[39]财政部保基本民生!#REF!</definedName>
    <definedName name="MS幼儿学生" localSheetId="19">[39]财政部保基本民生!#REF!</definedName>
    <definedName name="MS幼儿学生" localSheetId="20">[39]财政部保基本民生!#REF!</definedName>
    <definedName name="MS幼儿学生" localSheetId="24">[42]财政部保基本民生!#REF!</definedName>
    <definedName name="MS幼儿学生" localSheetId="25">[42]财政部保基本民生!#REF!</definedName>
    <definedName name="MS幼儿学生" localSheetId="26">[41]财政部保基本民生!#REF!</definedName>
    <definedName name="MS幼儿学生">[41]财政部保基本民生!#REF!</definedName>
    <definedName name="MS中职困难学生补助" localSheetId="8">[39]财政部保基本民生!#REF!</definedName>
    <definedName name="MS中职困难学生补助" localSheetId="9">[39]财政部保基本民生!#REF!</definedName>
    <definedName name="MS中职困难学生补助" localSheetId="19">[39]财政部保基本民生!#REF!</definedName>
    <definedName name="MS中职困难学生补助" localSheetId="20">[39]财政部保基本民生!#REF!</definedName>
    <definedName name="MS中职困难学生补助" localSheetId="24">[42]财政部保基本民生!#REF!</definedName>
    <definedName name="MS中职困难学生补助" localSheetId="25">[42]财政部保基本民生!#REF!</definedName>
    <definedName name="MS中职困难学生补助" localSheetId="26">[41]财政部保基本民生!#REF!</definedName>
    <definedName name="MS中职困难学生补助">[41]财政部保基本民生!#REF!</definedName>
    <definedName name="MS中职学生" localSheetId="8">[39]财政部保基本民生!#REF!</definedName>
    <definedName name="MS中职学生" localSheetId="9">[39]财政部保基本民生!#REF!</definedName>
    <definedName name="MS中职学生" localSheetId="19">[39]财政部保基本民生!#REF!</definedName>
    <definedName name="MS中职学生" localSheetId="20">[39]财政部保基本民生!#REF!</definedName>
    <definedName name="MS中职学生" localSheetId="24">[42]财政部保基本民生!#REF!</definedName>
    <definedName name="MS中职学生" localSheetId="25">[42]财政部保基本民生!#REF!</definedName>
    <definedName name="MS中职学生" localSheetId="26">[41]财政部保基本民生!#REF!</definedName>
    <definedName name="MS中职学生">[41]财政部保基本民生!#REF!</definedName>
    <definedName name="MS总人口" localSheetId="8">[39]财政部保基本民生!#REF!</definedName>
    <definedName name="MS总人口" localSheetId="9">[39]财政部保基本民生!#REF!</definedName>
    <definedName name="MS总人口" localSheetId="19">[39]财政部保基本民生!#REF!</definedName>
    <definedName name="MS总人口" localSheetId="20">[39]财政部保基本民生!#REF!</definedName>
    <definedName name="MS总人口" localSheetId="24">[42]财政部保基本民生!#REF!</definedName>
    <definedName name="MS总人口" localSheetId="25">[42]财政部保基本民生!#REF!</definedName>
    <definedName name="MS总人口" localSheetId="26">[41]财政部保基本民生!#REF!</definedName>
    <definedName name="MS总人口">[41]财政部保基本民生!#REF!</definedName>
    <definedName name="OS" localSheetId="8">[42]Open!#REF!</definedName>
    <definedName name="OS" localSheetId="9">[42]Open!#REF!</definedName>
    <definedName name="OS" localSheetId="19">[42]Open!#REF!</definedName>
    <definedName name="OS" localSheetId="20">[42]Open!#REF!</definedName>
    <definedName name="OS" localSheetId="24">[43]Open!#REF!</definedName>
    <definedName name="OS" localSheetId="25">[43]Open!#REF!</definedName>
    <definedName name="OS" localSheetId="26">[44]Open!#REF!</definedName>
    <definedName name="OS">[44]Open!#REF!</definedName>
    <definedName name="pr_toolbox" localSheetId="8">[29]Toolbox!$A$3:$I$80</definedName>
    <definedName name="pr_toolbox" localSheetId="9">[29]Toolbox!$A$3:$I$80</definedName>
    <definedName name="pr_toolbox" localSheetId="19">[29]Toolbox!$A$3:$I$80</definedName>
    <definedName name="pr_toolbox" localSheetId="20">[29]Toolbox!$A$3:$I$80</definedName>
    <definedName name="pr_toolbox" localSheetId="24">[32]Toolbox!$A$3:$I$80</definedName>
    <definedName name="pr_toolbox" localSheetId="25">[32]Toolbox!$A$3:$I$80</definedName>
    <definedName name="pr_toolbox" localSheetId="26">[31]Toolbox!$A$3:$I$80</definedName>
    <definedName name="pr_toolbox">[31]Toolbox!$A$3:$I$80</definedName>
    <definedName name="_xlnm.Print_Area" localSheetId="2">'01-1'!$B$1:$G$120</definedName>
    <definedName name="_xlnm.Print_Area" localSheetId="3">'01-2'!$B$1:$G$49</definedName>
    <definedName name="_xlnm.Print_Area" localSheetId="4">'02'!$B$1:$G$1336</definedName>
    <definedName name="_xlnm.Print_Area" localSheetId="5">'03'!$A$1:$E$9</definedName>
    <definedName name="_xlnm.Print_Area" localSheetId="6">'04'!$B$1:$G$62</definedName>
    <definedName name="_xlnm.Print_Area" localSheetId="7">'05'!$B$1:$G$361</definedName>
    <definedName name="_xlnm.Print_Area" localSheetId="8">'06'!$A$1:$F$47</definedName>
    <definedName name="_xlnm.Print_Area" localSheetId="9">'07'!$A$1:$F$31</definedName>
    <definedName name="_xlnm.Print_Area" localSheetId="10">'08'!$A$1:$F$55</definedName>
    <definedName name="_xlnm.Print_Area" localSheetId="11">'09'!$A$1:$F$49</definedName>
    <definedName name="_xlnm.Print_Area" localSheetId="12">'10'!$A$1:$F$20</definedName>
    <definedName name="_xlnm.Print_Area" localSheetId="13">'11-1'!$B$1:$E$120</definedName>
    <definedName name="_xlnm.Print_Area" localSheetId="14">'11-2'!$B$1:$E$48</definedName>
    <definedName name="_xlnm.Print_Area" localSheetId="15">'12'!$B$1:$E$1322</definedName>
    <definedName name="_xlnm.Print_Area" localSheetId="16">'13'!$A$1:$B$36</definedName>
    <definedName name="_xlnm.Print_Area" localSheetId="17">'14'!$B$1:$G$60</definedName>
    <definedName name="_xlnm.Print_Area" localSheetId="18">'15'!$B$1:$G$360</definedName>
    <definedName name="_xlnm.Print_Area" localSheetId="19">'16'!$A$1:$D$46</definedName>
    <definedName name="_xlnm.Print_Area" localSheetId="20">'17'!$A$1:$D$31</definedName>
    <definedName name="_xlnm.Print_Area" localSheetId="21">'18'!$A$1:$D$53</definedName>
    <definedName name="_xlnm.Print_Area" localSheetId="22">'19'!$A$1:$D$47</definedName>
    <definedName name="_xlnm.Print_Area" localSheetId="23">'20'!$A$1:$D$19</definedName>
    <definedName name="_xlnm.Print_Area" localSheetId="24">'21'!$A$1:$H$36</definedName>
    <definedName name="_xlnm.Print_Area" localSheetId="25">'22'!$A$1:$L$24</definedName>
    <definedName name="_xlnm.Print_Area" localSheetId="26">'23'!$A$1:$F$37</definedName>
    <definedName name="_xlnm.Print_Area" localSheetId="0">封面!$A$1:$D$8</definedName>
    <definedName name="_xlnm.Print_Area" localSheetId="1">目录!$A$1:$A$34</definedName>
    <definedName name="_xlnm.Print_Area">#N/A</definedName>
    <definedName name="Print_Area_1">#N/A</definedName>
    <definedName name="Print_Area_MI" localSheetId="8">#REF!</definedName>
    <definedName name="Print_Area_MI" localSheetId="9">#REF!</definedName>
    <definedName name="Print_Area_MI" localSheetId="10">#REF!</definedName>
    <definedName name="Print_Area_MI" localSheetId="11">#REF!</definedName>
    <definedName name="Print_Area_MI" localSheetId="12">#REF!</definedName>
    <definedName name="Print_Area_MI" localSheetId="16">#REF!</definedName>
    <definedName name="Print_Area_MI" localSheetId="19">#REF!</definedName>
    <definedName name="Print_Area_MI" localSheetId="20">#REF!</definedName>
    <definedName name="Print_Area_MI" localSheetId="21">#REF!</definedName>
    <definedName name="Print_Area_MI" localSheetId="22">#REF!</definedName>
    <definedName name="Print_Area_MI" localSheetId="23">#REF!</definedName>
    <definedName name="Print_Area_MI" localSheetId="24">#REF!</definedName>
    <definedName name="Print_Area_MI" localSheetId="25">#REF!</definedName>
    <definedName name="Print_Area_MI" localSheetId="26">#REF!</definedName>
    <definedName name="Print_Area_MI">#REF!</definedName>
    <definedName name="_xlnm.Print_Titles" localSheetId="2">'01-1'!$1:$4</definedName>
    <definedName name="_xlnm.Print_Titles" localSheetId="3">'01-2'!$1:$4</definedName>
    <definedName name="_xlnm.Print_Titles" localSheetId="4">'02'!$1:$4</definedName>
    <definedName name="_xlnm.Print_Titles" localSheetId="6">'04'!$1:$4</definedName>
    <definedName name="_xlnm.Print_Titles" localSheetId="7">'05'!$1:$4</definedName>
    <definedName name="_xlnm.Print_Titles" localSheetId="8">'06'!$1:$4</definedName>
    <definedName name="_xlnm.Print_Titles" localSheetId="9">'07'!$1:$4</definedName>
    <definedName name="_xlnm.Print_Titles" localSheetId="10">'08'!$1:$4</definedName>
    <definedName name="_xlnm.Print_Titles" localSheetId="11">'09'!$1:$4</definedName>
    <definedName name="_xlnm.Print_Titles" localSheetId="13">'11-1'!$1:$3</definedName>
    <definedName name="_xlnm.Print_Titles" localSheetId="14">'11-2'!$1:$3</definedName>
    <definedName name="_xlnm.Print_Titles" localSheetId="15">'12'!$1:$3</definedName>
    <definedName name="_xlnm.Print_Titles" localSheetId="17">'14'!$1:$3</definedName>
    <definedName name="_xlnm.Print_Titles" localSheetId="18">'15'!$1:$3</definedName>
    <definedName name="_xlnm.Print_Titles" localSheetId="19">'16'!$1:$3</definedName>
    <definedName name="_xlnm.Print_Titles" localSheetId="20">'17'!$1:$3</definedName>
    <definedName name="_xlnm.Print_Titles" localSheetId="21">'18'!$1:$3</definedName>
    <definedName name="_xlnm.Print_Titles" localSheetId="22">'19'!$1:$3</definedName>
    <definedName name="_xlnm.Print_Titles" localSheetId="23">'20'!$1:$3</definedName>
    <definedName name="_xlnm.Print_Titles" localSheetId="24">'21'!$1:$3</definedName>
    <definedName name="_xlnm.Print_Titles" localSheetId="26">'23'!$1:$3</definedName>
    <definedName name="_xlnm.Print_Titles">#N/A</definedName>
    <definedName name="Print_Titles_1">#N/A</definedName>
    <definedName name="Prix_SMC">#N/A</definedName>
    <definedName name="q" localSheetId="8">#REF!</definedName>
    <definedName name="q" localSheetId="9">#REF!</definedName>
    <definedName name="q" localSheetId="10">#REF!</definedName>
    <definedName name="q" localSheetId="11">#REF!</definedName>
    <definedName name="q" localSheetId="12">#REF!</definedName>
    <definedName name="q" localSheetId="16">#REF!</definedName>
    <definedName name="q" localSheetId="19">#REF!</definedName>
    <definedName name="q" localSheetId="20">#REF!</definedName>
    <definedName name="q" localSheetId="21">#REF!</definedName>
    <definedName name="q" localSheetId="22">#REF!</definedName>
    <definedName name="q" localSheetId="23">#REF!</definedName>
    <definedName name="q" localSheetId="24">#REF!</definedName>
    <definedName name="q" localSheetId="25">#REF!</definedName>
    <definedName name="q" localSheetId="26">#REF!</definedName>
    <definedName name="q">#REF!</definedName>
    <definedName name="rf" localSheetId="8">#REF!</definedName>
    <definedName name="rf" localSheetId="9">#REF!</definedName>
    <definedName name="rf" localSheetId="10">#REF!</definedName>
    <definedName name="rf" localSheetId="11">#REF!</definedName>
    <definedName name="rf" localSheetId="12">#REF!</definedName>
    <definedName name="rf" localSheetId="16">#REF!</definedName>
    <definedName name="rf" localSheetId="19">#REF!</definedName>
    <definedName name="rf" localSheetId="20">#REF!</definedName>
    <definedName name="rf" localSheetId="21">#REF!</definedName>
    <definedName name="rf" localSheetId="22">#REF!</definedName>
    <definedName name="rf" localSheetId="23">#REF!</definedName>
    <definedName name="rf" localSheetId="24">#REF!</definedName>
    <definedName name="rf" localSheetId="25">#REF!</definedName>
    <definedName name="rf" localSheetId="26">#REF!</definedName>
    <definedName name="rf">#REF!</definedName>
    <definedName name="rrrr" localSheetId="8">#REF!</definedName>
    <definedName name="rrrr" localSheetId="9">#REF!</definedName>
    <definedName name="rrrr" localSheetId="10">#REF!</definedName>
    <definedName name="rrrr" localSheetId="11">#REF!</definedName>
    <definedName name="rrrr" localSheetId="12">#REF!</definedName>
    <definedName name="rrrr" localSheetId="16">#REF!</definedName>
    <definedName name="rrrr" localSheetId="19">#REF!</definedName>
    <definedName name="rrrr" localSheetId="20">#REF!</definedName>
    <definedName name="rrrr" localSheetId="21">#REF!</definedName>
    <definedName name="rrrr" localSheetId="22">#REF!</definedName>
    <definedName name="rrrr" localSheetId="23">#REF!</definedName>
    <definedName name="rrrr" localSheetId="24">#REF!</definedName>
    <definedName name="rrrr" localSheetId="25">#REF!</definedName>
    <definedName name="rrrr" localSheetId="26">#REF!</definedName>
    <definedName name="rrrr">#REF!</definedName>
    <definedName name="rt" localSheetId="8">#REF!</definedName>
    <definedName name="rt" localSheetId="9">#REF!</definedName>
    <definedName name="rt" localSheetId="10">#REF!</definedName>
    <definedName name="rt" localSheetId="11">#REF!</definedName>
    <definedName name="rt" localSheetId="12">#REF!</definedName>
    <definedName name="rt" localSheetId="16">#REF!</definedName>
    <definedName name="rt" localSheetId="19">#REF!</definedName>
    <definedName name="rt" localSheetId="20">#REF!</definedName>
    <definedName name="rt" localSheetId="21">#REF!</definedName>
    <definedName name="rt" localSheetId="22">#REF!</definedName>
    <definedName name="rt" localSheetId="23">#REF!</definedName>
    <definedName name="rt" localSheetId="24">#REF!</definedName>
    <definedName name="rt" localSheetId="25">#REF!</definedName>
    <definedName name="rt" localSheetId="26">#REF!</definedName>
    <definedName name="rt">#REF!</definedName>
    <definedName name="rwerwe" localSheetId="8">#REF!</definedName>
    <definedName name="rwerwe" localSheetId="9">#REF!</definedName>
    <definedName name="rwerwe" localSheetId="10">#REF!</definedName>
    <definedName name="rwerwe" localSheetId="11">#REF!</definedName>
    <definedName name="rwerwe" localSheetId="12">#REF!</definedName>
    <definedName name="rwerwe" localSheetId="16">#REF!</definedName>
    <definedName name="rwerwe" localSheetId="19">#REF!</definedName>
    <definedName name="rwerwe" localSheetId="20">#REF!</definedName>
    <definedName name="rwerwe" localSheetId="21">#REF!</definedName>
    <definedName name="rwerwe" localSheetId="22">#REF!</definedName>
    <definedName name="rwerwe" localSheetId="23">#REF!</definedName>
    <definedName name="rwerwe" localSheetId="24">#REF!</definedName>
    <definedName name="rwerwe" localSheetId="25">#REF!</definedName>
    <definedName name="rwerwe" localSheetId="26">#REF!</definedName>
    <definedName name="rwerwe">#REF!</definedName>
    <definedName name="s" localSheetId="8">#REF!</definedName>
    <definedName name="s" localSheetId="9">#REF!</definedName>
    <definedName name="s" localSheetId="10">#REF!</definedName>
    <definedName name="s" localSheetId="11">#REF!</definedName>
    <definedName name="s" localSheetId="12">#REF!</definedName>
    <definedName name="s" localSheetId="16">#REF!</definedName>
    <definedName name="s" localSheetId="19">#REF!</definedName>
    <definedName name="s" localSheetId="20">#REF!</definedName>
    <definedName name="s" localSheetId="21">#REF!</definedName>
    <definedName name="s" localSheetId="22">#REF!</definedName>
    <definedName name="s" localSheetId="23">#REF!</definedName>
    <definedName name="s" localSheetId="24">#REF!</definedName>
    <definedName name="s" localSheetId="25">#REF!</definedName>
    <definedName name="s" localSheetId="26">#REF!</definedName>
    <definedName name="s">#REF!</definedName>
    <definedName name="s_c_list" localSheetId="8">[43]Toolbox!$A$7:$H$969</definedName>
    <definedName name="s_c_list" localSheetId="9">[43]Toolbox!$A$7:$H$969</definedName>
    <definedName name="s_c_list" localSheetId="19">[43]Toolbox!$A$7:$H$969</definedName>
    <definedName name="s_c_list" localSheetId="20">[43]Toolbox!$A$7:$H$969</definedName>
    <definedName name="s_c_list" localSheetId="24">[45]Toolbox!$A$7:$H$969</definedName>
    <definedName name="s_c_list" localSheetId="25">[45]Toolbox!$A$7:$H$969</definedName>
    <definedName name="s_c_list" localSheetId="26">[46]Toolbox!$A$7:$H$969</definedName>
    <definedName name="s_c_list">[46]Toolbox!$A$7:$H$969</definedName>
    <definedName name="saagasf">#N/A</definedName>
    <definedName name="sadfaffdas">#N/A</definedName>
    <definedName name="sadfas">#N/A</definedName>
    <definedName name="sadfasdf">#N/A</definedName>
    <definedName name="sadfasfw">#N/A</definedName>
    <definedName name="sadffdag">#N/A</definedName>
    <definedName name="sadfx">#N/A</definedName>
    <definedName name="sadgafasdd">#N/A</definedName>
    <definedName name="sadgafasfd">#N/A</definedName>
    <definedName name="sadgafsdwa">#N/A</definedName>
    <definedName name="sadgasdf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CG" localSheetId="8">'[45]G.1R-Shou COP Gf'!#REF!</definedName>
    <definedName name="SCG" localSheetId="9">'[45]G.1R-Shou COP Gf'!#REF!</definedName>
    <definedName name="SCG" localSheetId="19">'[45]G.1R-Shou COP Gf'!#REF!</definedName>
    <definedName name="SCG" localSheetId="20">'[45]G.1R-Shou COP Gf'!#REF!</definedName>
    <definedName name="SCG" localSheetId="24">'[47]G.1R-Shou COP Gf'!#REF!</definedName>
    <definedName name="SCG" localSheetId="25">'[47]G.1R-Shou COP Gf'!#REF!</definedName>
    <definedName name="SCG" localSheetId="26">'[48]G.1R-Shou COP Gf'!#REF!</definedName>
    <definedName name="SCG">'[48]G.1R-Shou COP Gf'!#REF!</definedName>
    <definedName name="sd" localSheetId="8" hidden="1">#REF!</definedName>
    <definedName name="sd" localSheetId="9" hidden="1">#REF!</definedName>
    <definedName name="sd" localSheetId="10" hidden="1">#REF!</definedName>
    <definedName name="sd" localSheetId="11" hidden="1">#REF!</definedName>
    <definedName name="sd" localSheetId="12" hidden="1">#REF!</definedName>
    <definedName name="sd" localSheetId="15" hidden="1">#REF!</definedName>
    <definedName name="sd" localSheetId="16" hidden="1">#REF!</definedName>
    <definedName name="sd" localSheetId="18" hidden="1">#REF!</definedName>
    <definedName name="sd" localSheetId="19" hidden="1">#REF!</definedName>
    <definedName name="sd" localSheetId="20" hidden="1">#REF!</definedName>
    <definedName name="sd" localSheetId="21" hidden="1">#REF!</definedName>
    <definedName name="sd" localSheetId="22" hidden="1">#REF!</definedName>
    <definedName name="sd" localSheetId="23" hidden="1">#REF!</definedName>
    <definedName name="sd" localSheetId="24" hidden="1">#REF!</definedName>
    <definedName name="sd" localSheetId="25" hidden="1">#REF!</definedName>
    <definedName name="sd" localSheetId="26" hidden="1">#REF!</definedName>
    <definedName name="sd" hidden="1">#REF!</definedName>
    <definedName name="sdafg">#N/A</definedName>
    <definedName name="sdasqw">#N/A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g">#N/A</definedName>
    <definedName name="sdfgs">#N/A</definedName>
    <definedName name="sdfkasfka">#N/A</definedName>
    <definedName name="sdfsdafaw">#N/A</definedName>
    <definedName name="sdfw">#N/A</definedName>
    <definedName name="sdfwsa">#N/A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df">#N/A</definedName>
    <definedName name="sdgfw">#N/A</definedName>
    <definedName name="sdlfee" localSheetId="8">'[29]Financ. Overview'!$H$13</definedName>
    <definedName name="sdlfee" localSheetId="9">'[29]Financ. Overview'!$H$13</definedName>
    <definedName name="sdlfee" localSheetId="19">'[29]Financ. Overview'!$H$13</definedName>
    <definedName name="sdlfee" localSheetId="20">'[29]Financ. Overview'!$H$13</definedName>
    <definedName name="sdlfee" localSheetId="24">'[32]Financ. Overview'!$H$13</definedName>
    <definedName name="sdlfee" localSheetId="25">'[32]Financ. Overview'!$H$13</definedName>
    <definedName name="sdlfee" localSheetId="26">'[31]Financ. Overview'!$H$13</definedName>
    <definedName name="sdlfee">'[31]Financ. Overview'!$H$13</definedName>
    <definedName name="sdsaaa">#N/A</definedName>
    <definedName name="sdsfccxxx">#N/A</definedName>
    <definedName name="sfdg">#N/A</definedName>
    <definedName name="sfdsafdfdsa">#N/A</definedName>
    <definedName name="sfdsafdsaafds">#N/A</definedName>
    <definedName name="sfeggsafasfas" localSheetId="8">#REF!</definedName>
    <definedName name="sfeggsafasfas" localSheetId="9">#REF!</definedName>
    <definedName name="sfeggsafasfas" localSheetId="10">#REF!</definedName>
    <definedName name="sfeggsafasfas" localSheetId="11">#REF!</definedName>
    <definedName name="sfeggsafasfas" localSheetId="12">#REF!</definedName>
    <definedName name="sfeggsafasfas" localSheetId="16">#REF!</definedName>
    <definedName name="sfeggsafasfas" localSheetId="19">#REF!</definedName>
    <definedName name="sfeggsafasfas" localSheetId="20">#REF!</definedName>
    <definedName name="sfeggsafasfas" localSheetId="21">#REF!</definedName>
    <definedName name="sfeggsafasfas" localSheetId="22">#REF!</definedName>
    <definedName name="sfeggsafasfas" localSheetId="23">#REF!</definedName>
    <definedName name="sfeggsafasfas" localSheetId="24">#REF!</definedName>
    <definedName name="sfeggsafasfas" localSheetId="25">#REF!</definedName>
    <definedName name="sfeggsafasfas" localSheetId="26">#REF!</definedName>
    <definedName name="sfeggsafasfas">#REF!</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gdfg">#N/A</definedName>
    <definedName name="sgdh">#N/A</definedName>
    <definedName name="shgd">#N/A</definedName>
    <definedName name="solar_ratio" localSheetId="8">'[47]POWER ASSUMPTIONS'!$H$7</definedName>
    <definedName name="solar_ratio" localSheetId="9">'[47]POWER ASSUMPTIONS'!$H$7</definedName>
    <definedName name="solar_ratio" localSheetId="19">'[47]POWER ASSUMPTIONS'!$H$7</definedName>
    <definedName name="solar_ratio" localSheetId="20">'[47]POWER ASSUMPTIONS'!$H$7</definedName>
    <definedName name="solar_ratio" localSheetId="24">'[49]POWER ASSUMPTIONS'!$H$7</definedName>
    <definedName name="solar_ratio" localSheetId="25">'[49]POWER ASSUMPTIONS'!$H$7</definedName>
    <definedName name="solar_ratio" localSheetId="26">'[50]POWER ASSUMPTIONS'!$H$7</definedName>
    <definedName name="solar_ratio">'[50]POWER ASSUMPTIONS'!$H$7</definedName>
    <definedName name="ss" localSheetId="8">#REF!</definedName>
    <definedName name="ss" localSheetId="9">#REF!</definedName>
    <definedName name="ss" localSheetId="10">#REF!</definedName>
    <definedName name="ss" localSheetId="11">#REF!</definedName>
    <definedName name="ss" localSheetId="12">#REF!</definedName>
    <definedName name="ss" localSheetId="16">#REF!</definedName>
    <definedName name="ss" localSheetId="19">#REF!</definedName>
    <definedName name="ss" localSheetId="20">#REF!</definedName>
    <definedName name="ss" localSheetId="21">#REF!</definedName>
    <definedName name="ss" localSheetId="22">#REF!</definedName>
    <definedName name="ss" localSheetId="23">#REF!</definedName>
    <definedName name="ss" localSheetId="24">#REF!</definedName>
    <definedName name="ss" localSheetId="25">#REF!</definedName>
    <definedName name="ss" localSheetId="26">#REF!</definedName>
    <definedName name="ss">#REF!</definedName>
    <definedName name="ss7fee" localSheetId="8">'[29]Financ. Overview'!$H$18</definedName>
    <definedName name="ss7fee" localSheetId="9">'[29]Financ. Overview'!$H$18</definedName>
    <definedName name="ss7fee" localSheetId="19">'[29]Financ. Overview'!$H$18</definedName>
    <definedName name="ss7fee" localSheetId="20">'[29]Financ. Overview'!$H$18</definedName>
    <definedName name="ss7fee" localSheetId="24">'[32]Financ. Overview'!$H$18</definedName>
    <definedName name="ss7fee" localSheetId="25">'[32]Financ. Overview'!$H$18</definedName>
    <definedName name="ss7fee" localSheetId="26">'[31]Financ. Overview'!$H$18</definedName>
    <definedName name="ss7fee">'[31]Financ. Overview'!$H$18</definedName>
    <definedName name="ssfafag">#N/A</definedName>
    <definedName name="subsfee" localSheetId="8">'[29]Financ. Overview'!$H$14</definedName>
    <definedName name="subsfee" localSheetId="9">'[29]Financ. Overview'!$H$14</definedName>
    <definedName name="subsfee" localSheetId="19">'[29]Financ. Overview'!$H$14</definedName>
    <definedName name="subsfee" localSheetId="20">'[29]Financ. Overview'!$H$14</definedName>
    <definedName name="subsfee" localSheetId="24">'[32]Financ. Overview'!$H$14</definedName>
    <definedName name="subsfee" localSheetId="25">'[32]Financ. Overview'!$H$14</definedName>
    <definedName name="subsfee" localSheetId="26">'[31]Financ. Overview'!$H$14</definedName>
    <definedName name="subsfee">'[31]Financ. Overview'!$H$14</definedName>
    <definedName name="TableName">"Dummy"</definedName>
    <definedName name="toolbox" localSheetId="8">[49]Toolbox!$C$5:$T$1578</definedName>
    <definedName name="toolbox" localSheetId="9">[49]Toolbox!$C$5:$T$1578</definedName>
    <definedName name="toolbox" localSheetId="19">[49]Toolbox!$C$5:$T$1578</definedName>
    <definedName name="toolbox" localSheetId="20">[49]Toolbox!$C$5:$T$1578</definedName>
    <definedName name="toolbox" localSheetId="24">[51]Toolbox!$C$5:$T$1578</definedName>
    <definedName name="toolbox" localSheetId="25">[51]Toolbox!$C$5:$T$1578</definedName>
    <definedName name="toolbox" localSheetId="26">[52]Toolbox!$C$5:$T$1578</definedName>
    <definedName name="toolbox">[52]Toolbox!$C$5:$T$1578</definedName>
    <definedName name="tr" localSheetId="8">#REF!</definedName>
    <definedName name="tr" localSheetId="9">#REF!</definedName>
    <definedName name="tr" localSheetId="10">#REF!</definedName>
    <definedName name="tr" localSheetId="11">#REF!</definedName>
    <definedName name="tr" localSheetId="12">#REF!</definedName>
    <definedName name="tr" localSheetId="16">#REF!</definedName>
    <definedName name="tr" localSheetId="19">#REF!</definedName>
    <definedName name="tr" localSheetId="20">#REF!</definedName>
    <definedName name="tr" localSheetId="21">#REF!</definedName>
    <definedName name="tr" localSheetId="22">#REF!</definedName>
    <definedName name="tr" localSheetId="23">#REF!</definedName>
    <definedName name="tr" localSheetId="24">#REF!</definedName>
    <definedName name="tr" localSheetId="25">#REF!</definedName>
    <definedName name="tr" localSheetId="26">#REF!</definedName>
    <definedName name="tr">#REF!</definedName>
    <definedName name="try">#N/A</definedName>
    <definedName name="tt" localSheetId="8">#REF!</definedName>
    <definedName name="tt" localSheetId="9">#REF!</definedName>
    <definedName name="tt" localSheetId="10">#REF!</definedName>
    <definedName name="tt" localSheetId="11">#REF!</definedName>
    <definedName name="tt" localSheetId="12">#REF!</definedName>
    <definedName name="tt" localSheetId="16">#REF!</definedName>
    <definedName name="tt" localSheetId="19">#REF!</definedName>
    <definedName name="tt" localSheetId="20">#REF!</definedName>
    <definedName name="tt" localSheetId="21">#REF!</definedName>
    <definedName name="tt" localSheetId="22">#REF!</definedName>
    <definedName name="tt" localSheetId="23">#REF!</definedName>
    <definedName name="tt" localSheetId="24">#REF!</definedName>
    <definedName name="tt" localSheetId="25">#REF!</definedName>
    <definedName name="tt" localSheetId="26">#REF!</definedName>
    <definedName name="tt">#REF!</definedName>
    <definedName name="ttt" localSheetId="8">#REF!</definedName>
    <definedName name="ttt" localSheetId="9">#REF!</definedName>
    <definedName name="ttt" localSheetId="10">#REF!</definedName>
    <definedName name="ttt" localSheetId="11">#REF!</definedName>
    <definedName name="ttt" localSheetId="12">#REF!</definedName>
    <definedName name="ttt" localSheetId="16">#REF!</definedName>
    <definedName name="ttt" localSheetId="19">#REF!</definedName>
    <definedName name="ttt" localSheetId="20">#REF!</definedName>
    <definedName name="ttt" localSheetId="21">#REF!</definedName>
    <definedName name="ttt" localSheetId="22">#REF!</definedName>
    <definedName name="ttt" localSheetId="23">#REF!</definedName>
    <definedName name="ttt" localSheetId="24">#REF!</definedName>
    <definedName name="ttt" localSheetId="25">#REF!</definedName>
    <definedName name="ttt" localSheetId="26">#REF!</definedName>
    <definedName name="ttt">#REF!</definedName>
    <definedName name="tttt" localSheetId="8">#REF!</definedName>
    <definedName name="tttt" localSheetId="9">#REF!</definedName>
    <definedName name="tttt" localSheetId="10">#REF!</definedName>
    <definedName name="tttt" localSheetId="11">#REF!</definedName>
    <definedName name="tttt" localSheetId="12">#REF!</definedName>
    <definedName name="tttt" localSheetId="16">#REF!</definedName>
    <definedName name="tttt" localSheetId="19">#REF!</definedName>
    <definedName name="tttt" localSheetId="20">#REF!</definedName>
    <definedName name="tttt" localSheetId="21">#REF!</definedName>
    <definedName name="tttt" localSheetId="22">#REF!</definedName>
    <definedName name="tttt" localSheetId="23">#REF!</definedName>
    <definedName name="tttt" localSheetId="24">#REF!</definedName>
    <definedName name="tttt" localSheetId="25">#REF!</definedName>
    <definedName name="tttt" localSheetId="26">#REF!</definedName>
    <definedName name="tttt">#REF!</definedName>
    <definedName name="uu" localSheetId="8">#REF!</definedName>
    <definedName name="uu" localSheetId="9">#REF!</definedName>
    <definedName name="uu" localSheetId="10">#REF!</definedName>
    <definedName name="uu" localSheetId="11">#REF!</definedName>
    <definedName name="uu" localSheetId="12">#REF!</definedName>
    <definedName name="uu" localSheetId="16">#REF!</definedName>
    <definedName name="uu" localSheetId="19">#REF!</definedName>
    <definedName name="uu" localSheetId="20">#REF!</definedName>
    <definedName name="uu" localSheetId="21">#REF!</definedName>
    <definedName name="uu" localSheetId="22">#REF!</definedName>
    <definedName name="uu" localSheetId="23">#REF!</definedName>
    <definedName name="uu" localSheetId="24">#REF!</definedName>
    <definedName name="uu" localSheetId="25">#REF!</definedName>
    <definedName name="uu" localSheetId="26">#REF!</definedName>
    <definedName name="uu">#REF!</definedName>
    <definedName name="uyi">#N/A</definedName>
    <definedName name="V5.1Fee" localSheetId="8">'[29]Financ. Overview'!$H$15</definedName>
    <definedName name="V5.1Fee" localSheetId="9">'[29]Financ. Overview'!$H$15</definedName>
    <definedName name="V5.1Fee" localSheetId="19">'[29]Financ. Overview'!$H$15</definedName>
    <definedName name="V5.1Fee" localSheetId="20">'[29]Financ. Overview'!$H$15</definedName>
    <definedName name="V5.1Fee" localSheetId="24">'[32]Financ. Overview'!$H$15</definedName>
    <definedName name="V5.1Fee" localSheetId="25">'[32]Financ. Overview'!$H$15</definedName>
    <definedName name="V5.1Fee" localSheetId="26">'[31]Financ. Overview'!$H$15</definedName>
    <definedName name="V5.1Fee">'[31]Financ. Overview'!$H$15</definedName>
    <definedName name="w" localSheetId="8">#REF!</definedName>
    <definedName name="w" localSheetId="9">#REF!</definedName>
    <definedName name="w" localSheetId="10">#REF!</definedName>
    <definedName name="w" localSheetId="11">#REF!</definedName>
    <definedName name="w" localSheetId="12">#REF!</definedName>
    <definedName name="w" localSheetId="16">#REF!</definedName>
    <definedName name="w" localSheetId="19">#REF!</definedName>
    <definedName name="w" localSheetId="20">#REF!</definedName>
    <definedName name="w" localSheetId="21">#REF!</definedName>
    <definedName name="w" localSheetId="22">#REF!</definedName>
    <definedName name="w" localSheetId="23">#REF!</definedName>
    <definedName name="w" localSheetId="24">#REF!</definedName>
    <definedName name="w" localSheetId="25">#REF!</definedName>
    <definedName name="w" localSheetId="26">#REF!</definedName>
    <definedName name="w">#REF!</definedName>
    <definedName name="we" localSheetId="8">#REF!</definedName>
    <definedName name="we" localSheetId="9">#REF!</definedName>
    <definedName name="we" localSheetId="10">#REF!</definedName>
    <definedName name="we" localSheetId="11">#REF!</definedName>
    <definedName name="we" localSheetId="12">#REF!</definedName>
    <definedName name="we" localSheetId="16">#REF!</definedName>
    <definedName name="we" localSheetId="19">#REF!</definedName>
    <definedName name="we" localSheetId="20">#REF!</definedName>
    <definedName name="we" localSheetId="21">#REF!</definedName>
    <definedName name="we" localSheetId="22">#REF!</definedName>
    <definedName name="we" localSheetId="23">#REF!</definedName>
    <definedName name="we" localSheetId="24">#REF!</definedName>
    <definedName name="we" localSheetId="25">#REF!</definedName>
    <definedName name="we" localSheetId="26">#REF!</definedName>
    <definedName name="we">#REF!</definedName>
    <definedName name="ws" localSheetId="8">#REF!</definedName>
    <definedName name="ws" localSheetId="9">#REF!</definedName>
    <definedName name="ws" localSheetId="10">#REF!</definedName>
    <definedName name="ws" localSheetId="11">#REF!</definedName>
    <definedName name="ws" localSheetId="12">#REF!</definedName>
    <definedName name="ws" localSheetId="16">#REF!</definedName>
    <definedName name="ws" localSheetId="19">#REF!</definedName>
    <definedName name="ws" localSheetId="20">#REF!</definedName>
    <definedName name="ws" localSheetId="21">#REF!</definedName>
    <definedName name="ws" localSheetId="22">#REF!</definedName>
    <definedName name="ws" localSheetId="23">#REF!</definedName>
    <definedName name="ws" localSheetId="24">#REF!</definedName>
    <definedName name="ws" localSheetId="25">#REF!</definedName>
    <definedName name="ws" localSheetId="26">#REF!</definedName>
    <definedName name="ws">#REF!</definedName>
    <definedName name="ww" localSheetId="8" hidden="1">#REF!</definedName>
    <definedName name="ww" localSheetId="9" hidden="1">#REF!</definedName>
    <definedName name="ww" localSheetId="10" hidden="1">#REF!</definedName>
    <definedName name="ww" localSheetId="11" hidden="1">#REF!</definedName>
    <definedName name="ww" localSheetId="12" hidden="1">#REF!</definedName>
    <definedName name="ww" localSheetId="15" hidden="1">#REF!</definedName>
    <definedName name="ww" localSheetId="16" hidden="1">#REF!</definedName>
    <definedName name="ww" localSheetId="18" hidden="1">#REF!</definedName>
    <definedName name="ww" localSheetId="19" hidden="1">#REF!</definedName>
    <definedName name="ww" localSheetId="20" hidden="1">#REF!</definedName>
    <definedName name="ww" localSheetId="21" hidden="1">#REF!</definedName>
    <definedName name="ww" localSheetId="22" hidden="1">#REF!</definedName>
    <definedName name="ww" localSheetId="23" hidden="1">#REF!</definedName>
    <definedName name="ww" localSheetId="24" hidden="1">#REF!</definedName>
    <definedName name="ww" localSheetId="25" hidden="1">#REF!</definedName>
    <definedName name="ww" localSheetId="26" hidden="1">#REF!</definedName>
    <definedName name="ww" hidden="1">#REF!</definedName>
    <definedName name="www" localSheetId="8">#REF!</definedName>
    <definedName name="www" localSheetId="9">#REF!</definedName>
    <definedName name="www" localSheetId="10">#REF!</definedName>
    <definedName name="www" localSheetId="11">#REF!</definedName>
    <definedName name="www" localSheetId="12">#REF!</definedName>
    <definedName name="www" localSheetId="16">#REF!</definedName>
    <definedName name="www" localSheetId="19">#REF!</definedName>
    <definedName name="www" localSheetId="20">#REF!</definedName>
    <definedName name="www" localSheetId="21">#REF!</definedName>
    <definedName name="www" localSheetId="22">#REF!</definedName>
    <definedName name="www" localSheetId="23">#REF!</definedName>
    <definedName name="www" localSheetId="24">#REF!</definedName>
    <definedName name="www" localSheetId="25">#REF!</definedName>
    <definedName name="www" localSheetId="26">#REF!</definedName>
    <definedName name="www">#REF!</definedName>
    <definedName name="XC标准偏差倍数" localSheetId="8">'[32]C01县级测算'!$C$3</definedName>
    <definedName name="XC标准偏差倍数" localSheetId="9">'[32]C01县级测算'!$C$3</definedName>
    <definedName name="XC标准偏差倍数" localSheetId="19">'[32]C01县级测算'!$C$3</definedName>
    <definedName name="XC标准偏差倍数" localSheetId="20">'[32]C01县级测算'!$C$3</definedName>
    <definedName name="XC标准偏差倍数" localSheetId="24">'[33]C01县级测算'!$C$3</definedName>
    <definedName name="XC标准偏差倍数" localSheetId="25">'[33]C01县级测算'!$C$3</definedName>
    <definedName name="XC标准偏差倍数" localSheetId="26">'[34]C01县级测算'!$C$3</definedName>
    <definedName name="XC标准偏差倍数">'[34]C01县级测算'!$C$3</definedName>
    <definedName name="XC系数上限" localSheetId="8">'[32]C01县级测算'!$B$3</definedName>
    <definedName name="XC系数上限" localSheetId="9">'[32]C01县级测算'!$B$3</definedName>
    <definedName name="XC系数上限" localSheetId="19">'[32]C01县级测算'!$B$3</definedName>
    <definedName name="XC系数上限" localSheetId="20">'[32]C01县级测算'!$B$3</definedName>
    <definedName name="XC系数上限" localSheetId="24">'[33]C01县级测算'!$B$3</definedName>
    <definedName name="XC系数上限" localSheetId="25">'[33]C01县级测算'!$B$3</definedName>
    <definedName name="XC系数上限" localSheetId="26">'[34]C01县级测算'!$B$3</definedName>
    <definedName name="XC系数上限">'[34]C01县级测算'!$B$3</definedName>
    <definedName name="XC系数下限" localSheetId="8">'[32]C01县级测算'!$A$3</definedName>
    <definedName name="XC系数下限" localSheetId="9">'[32]C01县级测算'!$A$3</definedName>
    <definedName name="XC系数下限" localSheetId="19">'[32]C01县级测算'!$A$3</definedName>
    <definedName name="XC系数下限" localSheetId="20">'[32]C01县级测算'!$A$3</definedName>
    <definedName name="XC系数下限" localSheetId="24">'[33]C01县级测算'!$A$3</definedName>
    <definedName name="XC系数下限" localSheetId="25">'[33]C01县级测算'!$A$3</definedName>
    <definedName name="XC系数下限" localSheetId="26">'[34]C01县级测算'!$A$3</definedName>
    <definedName name="XC系数下限">'[34]C01县级测算'!$A$3</definedName>
    <definedName name="XMFL" localSheetId="8">[51]项目类型!$F$3:$F$75</definedName>
    <definedName name="XMFL" localSheetId="9">[51]项目类型!$F$3:$F$75</definedName>
    <definedName name="XMFL" localSheetId="19">[51]项目类型!$F$3:$F$75</definedName>
    <definedName name="XMFL" localSheetId="20">[51]项目类型!$F$3:$F$75</definedName>
    <definedName name="XMFL" localSheetId="24">[53]项目类型!$F$3:$F$75</definedName>
    <definedName name="XMFL" localSheetId="25">[53]项目类型!$F$3:$F$75</definedName>
    <definedName name="XMFL" localSheetId="26">[54]项目类型!$F$3:$F$75</definedName>
    <definedName name="XMFL">[54]项目类型!$F$3:$F$75</definedName>
    <definedName name="XMFL2" localSheetId="8">[53]项目类型!$F$3:$F$75</definedName>
    <definedName name="XMFL2" localSheetId="9">[53]项目类型!$F$3:$F$75</definedName>
    <definedName name="XMFL2" localSheetId="19">[53]项目类型!$F$3:$F$75</definedName>
    <definedName name="XMFL2" localSheetId="20">[53]项目类型!$F$3:$F$75</definedName>
    <definedName name="XMFL2" localSheetId="24">[55]项目类型!$F$3:$F$75</definedName>
    <definedName name="XMFL2" localSheetId="25">[55]项目类型!$F$3:$F$75</definedName>
    <definedName name="XMFL2" localSheetId="26">[56]项目类型!$F$3:$F$75</definedName>
    <definedName name="XMFL2">[56]项目类型!$F$3:$F$75</definedName>
    <definedName name="XQJ保工资需求基数" localSheetId="8">[32]G01三保和付息需求基数!$F$9:$F$2853</definedName>
    <definedName name="XQJ保工资需求基数" localSheetId="9">[32]G01三保和付息需求基数!$F$9:$F$2853</definedName>
    <definedName name="XQJ保工资需求基数" localSheetId="19">[32]G01三保和付息需求基数!$F$9:$F$2853</definedName>
    <definedName name="XQJ保工资需求基数" localSheetId="20">[32]G01三保和付息需求基数!$F$9:$F$2853</definedName>
    <definedName name="XQJ保工资需求基数" localSheetId="24">[33]G01三保和付息需求基数!$F$9:$F$2853</definedName>
    <definedName name="XQJ保工资需求基数" localSheetId="25">[33]G01三保和付息需求基数!$F$9:$F$2853</definedName>
    <definedName name="XQJ保工资需求基数" localSheetId="26">[34]G01三保和付息需求基数!$F$9:$F$2853</definedName>
    <definedName name="XQJ保工资需求基数">[34]G01三保和付息需求基数!$F$9:$F$2853</definedName>
    <definedName name="XQJ保民生需求基数" localSheetId="8">[32]G01三保和付息需求基数!$L$9:$L$2853</definedName>
    <definedName name="XQJ保民生需求基数" localSheetId="9">[32]G01三保和付息需求基数!$L$9:$L$2853</definedName>
    <definedName name="XQJ保民生需求基数" localSheetId="19">[32]G01三保和付息需求基数!$L$9:$L$2853</definedName>
    <definedName name="XQJ保民生需求基数" localSheetId="20">[32]G01三保和付息需求基数!$L$9:$L$2853</definedName>
    <definedName name="XQJ保民生需求基数" localSheetId="24">[33]G01三保和付息需求基数!$L$9:$L$2853</definedName>
    <definedName name="XQJ保民生需求基数" localSheetId="25">[33]G01三保和付息需求基数!$L$9:$L$2853</definedName>
    <definedName name="XQJ保民生需求基数" localSheetId="26">[34]G01三保和付息需求基数!$L$9:$L$2853</definedName>
    <definedName name="XQJ保民生需求基数">[34]G01三保和付息需求基数!$L$9:$L$2853</definedName>
    <definedName name="XQJ保运转需求基数" localSheetId="8">[32]G01三保和付息需求基数!$I$9:$I$2853</definedName>
    <definedName name="XQJ保运转需求基数" localSheetId="9">[32]G01三保和付息需求基数!$I$9:$I$2853</definedName>
    <definedName name="XQJ保运转需求基数" localSheetId="19">[32]G01三保和付息需求基数!$I$9:$I$2853</definedName>
    <definedName name="XQJ保运转需求基数" localSheetId="20">[32]G01三保和付息需求基数!$I$9:$I$2853</definedName>
    <definedName name="XQJ保运转需求基数" localSheetId="24">[33]G01三保和付息需求基数!$I$9:$I$2853</definedName>
    <definedName name="XQJ保运转需求基数" localSheetId="25">[33]G01三保和付息需求基数!$I$9:$I$2853</definedName>
    <definedName name="XQJ保运转需求基数" localSheetId="26">[34]G01三保和付息需求基数!$I$9:$I$2853</definedName>
    <definedName name="XQJ保运转需求基数">[34]G01三保和付息需求基数!$I$9:$I$2853</definedName>
    <definedName name="XQJ付息需求基数" localSheetId="8">[32]G01三保和付息需求基数!$O$9:$O$2853</definedName>
    <definedName name="XQJ付息需求基数" localSheetId="9">[32]G01三保和付息需求基数!$O$9:$O$2853</definedName>
    <definedName name="XQJ付息需求基数" localSheetId="19">[32]G01三保和付息需求基数!$O$9:$O$2853</definedName>
    <definedName name="XQJ付息需求基数" localSheetId="20">[32]G01三保和付息需求基数!$O$9:$O$2853</definedName>
    <definedName name="XQJ付息需求基数" localSheetId="24">[33]G01三保和付息需求基数!$O$9:$O$2853</definedName>
    <definedName name="XQJ付息需求基数" localSheetId="25">[33]G01三保和付息需求基数!$O$9:$O$2853</definedName>
    <definedName name="XQJ付息需求基数" localSheetId="26">[34]G01三保和付息需求基数!$O$9:$O$2853</definedName>
    <definedName name="XQJ付息需求基数">[34]G01三保和付息需求基数!$O$9:$O$2853</definedName>
    <definedName name="XQ保工资需求" localSheetId="8">[55]保工资运转!#REF!</definedName>
    <definedName name="XQ保工资需求" localSheetId="9">[55]保工资运转!#REF!</definedName>
    <definedName name="XQ保工资需求" localSheetId="19">[55]保工资运转!#REF!</definedName>
    <definedName name="XQ保工资需求" localSheetId="20">[55]保工资运转!#REF!</definedName>
    <definedName name="XQ保工资需求" localSheetId="24">[57]保工资运转!#REF!</definedName>
    <definedName name="XQ保工资需求" localSheetId="25">[57]保工资运转!#REF!</definedName>
    <definedName name="XQ保工资需求" localSheetId="26">[58]保工资运转!#REF!</definedName>
    <definedName name="XQ保工资需求">[58]保工资运转!#REF!</definedName>
    <definedName name="XQ保民生需求" localSheetId="8">[39]财政部保基本民生!#REF!</definedName>
    <definedName name="XQ保民生需求" localSheetId="9">[39]财政部保基本民生!#REF!</definedName>
    <definedName name="XQ保民生需求" localSheetId="19">[39]财政部保基本民生!#REF!</definedName>
    <definedName name="XQ保民生需求" localSheetId="20">[39]财政部保基本民生!#REF!</definedName>
    <definedName name="XQ保民生需求" localSheetId="24">[42]财政部保基本民生!#REF!</definedName>
    <definedName name="XQ保民生需求" localSheetId="25">[42]财政部保基本民生!#REF!</definedName>
    <definedName name="XQ保民生需求" localSheetId="26">[41]财政部保基本民生!#REF!</definedName>
    <definedName name="XQ保民生需求">[41]财政部保基本民生!#REF!</definedName>
    <definedName name="XQ保运转需求" localSheetId="8">[55]保工资运转!#REF!</definedName>
    <definedName name="XQ保运转需求" localSheetId="9">[55]保工资运转!#REF!</definedName>
    <definedName name="XQ保运转需求" localSheetId="19">[55]保工资运转!#REF!</definedName>
    <definedName name="XQ保运转需求" localSheetId="20">[55]保工资运转!#REF!</definedName>
    <definedName name="XQ保运转需求" localSheetId="24">[57]保工资运转!#REF!</definedName>
    <definedName name="XQ保运转需求" localSheetId="25">[57]保工资运转!#REF!</definedName>
    <definedName name="XQ保运转需求" localSheetId="26">[58]保工资运转!#REF!</definedName>
    <definedName name="XQ保运转需求">[58]保工资运转!#REF!</definedName>
    <definedName name="XQ津补贴需求" localSheetId="8">[55]保工资运转!#REF!</definedName>
    <definedName name="XQ津补贴需求" localSheetId="9">[55]保工资运转!#REF!</definedName>
    <definedName name="XQ津补贴需求" localSheetId="19">[55]保工资运转!#REF!</definedName>
    <definedName name="XQ津补贴需求" localSheetId="20">[55]保工资运转!#REF!</definedName>
    <definedName name="XQ津补贴需求" localSheetId="24">[57]保工资运转!#REF!</definedName>
    <definedName name="XQ津补贴需求" localSheetId="25">[57]保工资运转!#REF!</definedName>
    <definedName name="XQ津补贴需求" localSheetId="26">[58]保工资运转!#REF!</definedName>
    <definedName name="XQ津补贴需求">[58]保工资运转!#REF!</definedName>
    <definedName name="XQ调整后的保工资需求" localSheetId="8">'[32]C01县级测算'!$I$9:$I$2853</definedName>
    <definedName name="XQ调整后的保工资需求" localSheetId="9">'[32]C01县级测算'!$I$9:$I$2853</definedName>
    <definedName name="XQ调整后的保工资需求" localSheetId="19">'[32]C01县级测算'!$I$9:$I$2853</definedName>
    <definedName name="XQ调整后的保工资需求" localSheetId="20">'[32]C01县级测算'!$I$9:$I$2853</definedName>
    <definedName name="XQ调整后的保工资需求" localSheetId="24">'[33]C01县级测算'!$I$9:$I$2853</definedName>
    <definedName name="XQ调整后的保工资需求" localSheetId="25">'[33]C01县级测算'!$I$9:$I$2853</definedName>
    <definedName name="XQ调整后的保工资需求" localSheetId="26">'[34]C01县级测算'!$I$9:$I$2853</definedName>
    <definedName name="XQ调整后的保工资需求">'[34]C01县级测算'!$I$9:$I$2853</definedName>
    <definedName name="XS补助对象系数" localSheetId="8">'[32]C01县级测算'!$D$9:$D$2853</definedName>
    <definedName name="XS补助对象系数" localSheetId="9">'[32]C01县级测算'!$D$9:$D$2853</definedName>
    <definedName name="XS补助对象系数" localSheetId="19">'[32]C01县级测算'!$D$9:$D$2853</definedName>
    <definedName name="XS补助对象系数" localSheetId="20">'[32]C01县级测算'!$D$9:$D$2853</definedName>
    <definedName name="XS补助对象系数" localSheetId="24">'[33]C01县级测算'!$D$9:$D$2853</definedName>
    <definedName name="XS补助对象系数" localSheetId="25">'[33]C01县级测算'!$D$9:$D$2853</definedName>
    <definedName name="XS补助对象系数" localSheetId="26">'[34]C01县级测算'!$D$9:$D$2853</definedName>
    <definedName name="XS补助对象系数">'[34]C01县级测算'!$D$9:$D$2853</definedName>
    <definedName name="XS付息分档系数" localSheetId="8">'[32]C01县级测算'!$AB$9:$AB$2853</definedName>
    <definedName name="XS付息分档系数" localSheetId="9">'[32]C01县级测算'!$AB$9:$AB$2853</definedName>
    <definedName name="XS付息分档系数" localSheetId="19">'[32]C01县级测算'!$AB$9:$AB$2853</definedName>
    <definedName name="XS付息分档系数" localSheetId="20">'[32]C01县级测算'!$AB$9:$AB$2853</definedName>
    <definedName name="XS付息分档系数" localSheetId="24">'[33]C01县级测算'!$AB$9:$AB$2853</definedName>
    <definedName name="XS付息分档系数" localSheetId="25">'[33]C01县级测算'!$AB$9:$AB$2853</definedName>
    <definedName name="XS付息分档系数" localSheetId="26">'[34]C01县级测算'!$AB$9:$AB$2853</definedName>
    <definedName name="XS付息分档系数">'[34]C01县级测算'!$AB$9:$AB$2853</definedName>
    <definedName name="XS工资分档系数" localSheetId="8">'[32]C01县级测算'!$L$9:$L$2853</definedName>
    <definedName name="XS工资分档系数" localSheetId="9">'[32]C01县级测算'!$L$9:$L$2853</definedName>
    <definedName name="XS工资分档系数" localSheetId="19">'[32]C01县级测算'!$L$9:$L$2853</definedName>
    <definedName name="XS工资分档系数" localSheetId="20">'[32]C01县级测算'!$L$9:$L$2853</definedName>
    <definedName name="XS工资分档系数" localSheetId="24">'[33]C01县级测算'!$L$9:$L$2853</definedName>
    <definedName name="XS工资分档系数" localSheetId="25">'[33]C01县级测算'!$L$9:$L$2853</definedName>
    <definedName name="XS工资分档系数" localSheetId="26">'[34]C01县级测算'!$L$9:$L$2853</definedName>
    <definedName name="XS工资分档系数">'[34]C01县级测算'!$L$9:$L$2853</definedName>
    <definedName name="XS津补贴分档系数" localSheetId="8">'[32]C01县级测算'!$P$9:$P$2853</definedName>
    <definedName name="XS津补贴分档系数" localSheetId="9">'[32]C01县级测算'!$P$9:$P$2853</definedName>
    <definedName name="XS津补贴分档系数" localSheetId="19">'[32]C01县级测算'!$P$9:$P$2853</definedName>
    <definedName name="XS津补贴分档系数" localSheetId="20">'[32]C01县级测算'!$P$9:$P$2853</definedName>
    <definedName name="XS津补贴分档系数" localSheetId="24">'[33]C01县级测算'!$P$9:$P$2853</definedName>
    <definedName name="XS津补贴分档系数" localSheetId="25">'[33]C01县级测算'!$P$9:$P$2853</definedName>
    <definedName name="XS津补贴分档系数" localSheetId="26">'[34]C01县级测算'!$P$9:$P$2853</definedName>
    <definedName name="XS津补贴分档系数">'[34]C01县级测算'!$P$9:$P$2853</definedName>
    <definedName name="XS民生分档系数" localSheetId="8">'[32]C01县级测算'!$X$9:$X$2853</definedName>
    <definedName name="XS民生分档系数" localSheetId="9">'[32]C01县级测算'!$X$9:$X$2853</definedName>
    <definedName name="XS民生分档系数" localSheetId="19">'[32]C01县级测算'!$X$9:$X$2853</definedName>
    <definedName name="XS民生分档系数" localSheetId="20">'[32]C01县级测算'!$X$9:$X$2853</definedName>
    <definedName name="XS民生分档系数" localSheetId="24">'[33]C01县级测算'!$X$9:$X$2853</definedName>
    <definedName name="XS民生分档系数" localSheetId="25">'[33]C01县级测算'!$X$9:$X$2853</definedName>
    <definedName name="XS民生分档系数" localSheetId="26">'[34]C01县级测算'!$X$9:$X$2853</definedName>
    <definedName name="XS民生分档系数">'[34]C01县级测算'!$X$9:$X$2853</definedName>
    <definedName name="XS运转分档系数" localSheetId="8">'[32]C01县级测算'!$T$9:$T$2853</definedName>
    <definedName name="XS运转分档系数" localSheetId="9">'[32]C01县级测算'!$T$9:$T$2853</definedName>
    <definedName name="XS运转分档系数" localSheetId="19">'[32]C01县级测算'!$T$9:$T$2853</definedName>
    <definedName name="XS运转分档系数" localSheetId="20">'[32]C01县级测算'!$T$9:$T$2853</definedName>
    <definedName name="XS运转分档系数" localSheetId="24">'[33]C01县级测算'!$T$9:$T$2853</definedName>
    <definedName name="XS运转分档系数" localSheetId="25">'[33]C01县级测算'!$T$9:$T$2853</definedName>
    <definedName name="XS运转分档系数" localSheetId="26">'[34]C01县级测算'!$T$9:$T$2853</definedName>
    <definedName name="XS运转分档系数">'[34]C01县级测算'!$T$9:$T$2853</definedName>
    <definedName name="y" localSheetId="8">#REF!</definedName>
    <definedName name="y" localSheetId="9">#REF!</definedName>
    <definedName name="y" localSheetId="10">#REF!</definedName>
    <definedName name="y" localSheetId="11">#REF!</definedName>
    <definedName name="y" localSheetId="12">#REF!</definedName>
    <definedName name="y" localSheetId="16">#REF!</definedName>
    <definedName name="y" localSheetId="19">#REF!</definedName>
    <definedName name="y" localSheetId="20">#REF!</definedName>
    <definedName name="y" localSheetId="21">#REF!</definedName>
    <definedName name="y" localSheetId="22">#REF!</definedName>
    <definedName name="y" localSheetId="23">#REF!</definedName>
    <definedName name="y" localSheetId="24">#REF!</definedName>
    <definedName name="y" localSheetId="25">#REF!</definedName>
    <definedName name="y" localSheetId="26">#REF!</definedName>
    <definedName name="y">#REF!</definedName>
    <definedName name="yyyy" localSheetId="8">#REF!</definedName>
    <definedName name="yyyy" localSheetId="9">#REF!</definedName>
    <definedName name="yyyy" localSheetId="10">#REF!</definedName>
    <definedName name="yyyy" localSheetId="11">#REF!</definedName>
    <definedName name="yyyy" localSheetId="12">#REF!</definedName>
    <definedName name="yyyy" localSheetId="16">#REF!</definedName>
    <definedName name="yyyy" localSheetId="19">#REF!</definedName>
    <definedName name="yyyy" localSheetId="20">#REF!</definedName>
    <definedName name="yyyy" localSheetId="21">#REF!</definedName>
    <definedName name="yyyy" localSheetId="22">#REF!</definedName>
    <definedName name="yyyy" localSheetId="23">#REF!</definedName>
    <definedName name="yyyy" localSheetId="24">#REF!</definedName>
    <definedName name="yyyy" localSheetId="25">#REF!</definedName>
    <definedName name="yyyy" localSheetId="26">#REF!</definedName>
    <definedName name="yyyy">#REF!</definedName>
    <definedName name="YZ公用经费标准_公检法" localSheetId="8">[55]保工资运转!#REF!</definedName>
    <definedName name="YZ公用经费标准_公检法" localSheetId="9">[55]保工资运转!#REF!</definedName>
    <definedName name="YZ公用经费标准_公检法" localSheetId="16">[58]保工资运转!#REF!</definedName>
    <definedName name="YZ公用经费标准_公检法" localSheetId="19">[55]保工资运转!#REF!</definedName>
    <definedName name="YZ公用经费标准_公检法" localSheetId="20">[55]保工资运转!#REF!</definedName>
    <definedName name="YZ公用经费标准_公检法" localSheetId="24">[57]保工资运转!#REF!</definedName>
    <definedName name="YZ公用经费标准_公检法" localSheetId="25">[57]保工资运转!#REF!</definedName>
    <definedName name="YZ公用经费标准_公检法" localSheetId="26">[58]保工资运转!#REF!</definedName>
    <definedName name="YZ公用经费标准_公检法">[58]保工资运转!#REF!</definedName>
    <definedName name="YZ公用经费标准_行政" localSheetId="8">[55]保工资运转!#REF!</definedName>
    <definedName name="YZ公用经费标准_行政" localSheetId="9">[55]保工资运转!#REF!</definedName>
    <definedName name="YZ公用经费标准_行政" localSheetId="16">[58]保工资运转!#REF!</definedName>
    <definedName name="YZ公用经费标准_行政" localSheetId="19">[55]保工资运转!#REF!</definedName>
    <definedName name="YZ公用经费标准_行政" localSheetId="20">[55]保工资运转!#REF!</definedName>
    <definedName name="YZ公用经费标准_行政" localSheetId="24">[57]保工资运转!#REF!</definedName>
    <definedName name="YZ公用经费标准_行政" localSheetId="25">[57]保工资运转!#REF!</definedName>
    <definedName name="YZ公用经费标准_行政" localSheetId="26">[58]保工资运转!#REF!</definedName>
    <definedName name="YZ公用经费标准_行政">[58]保工资运转!#REF!</definedName>
    <definedName name="YZ公用经费标准_其他" localSheetId="8">[55]保工资运转!#REF!</definedName>
    <definedName name="YZ公用经费标准_其他" localSheetId="9">[55]保工资运转!#REF!</definedName>
    <definedName name="YZ公用经费标准_其他" localSheetId="19">[55]保工资运转!#REF!</definedName>
    <definedName name="YZ公用经费标准_其他" localSheetId="20">[55]保工资运转!#REF!</definedName>
    <definedName name="YZ公用经费标准_其他" localSheetId="24">[57]保工资运转!#REF!</definedName>
    <definedName name="YZ公用经费标准_其他" localSheetId="25">[57]保工资运转!#REF!</definedName>
    <definedName name="YZ公用经费标准_其他" localSheetId="26">[58]保工资运转!#REF!</definedName>
    <definedName name="YZ公用经费标准_其他">[58]保工资运转!#REF!</definedName>
    <definedName name="YZ津补贴标准_离休" localSheetId="8">[55]保工资运转!#REF!</definedName>
    <definedName name="YZ津补贴标准_离休" localSheetId="9">[55]保工资运转!#REF!</definedName>
    <definedName name="YZ津补贴标准_离休" localSheetId="19">[55]保工资运转!#REF!</definedName>
    <definedName name="YZ津补贴标准_离休" localSheetId="20">[55]保工资运转!#REF!</definedName>
    <definedName name="YZ津补贴标准_离休" localSheetId="24">[57]保工资运转!#REF!</definedName>
    <definedName name="YZ津补贴标准_离休" localSheetId="25">[57]保工资运转!#REF!</definedName>
    <definedName name="YZ津补贴标准_离休" localSheetId="26">[58]保工资运转!#REF!</definedName>
    <definedName name="YZ津补贴标准_离休">[58]保工资运转!#REF!</definedName>
    <definedName name="YZ津补贴标准_退休" localSheetId="8">[55]保工资运转!#REF!</definedName>
    <definedName name="YZ津补贴标准_退休" localSheetId="9">[55]保工资运转!#REF!</definedName>
    <definedName name="YZ津补贴标准_退休" localSheetId="19">[55]保工资运转!#REF!</definedName>
    <definedName name="YZ津补贴标准_退休" localSheetId="20">[55]保工资运转!#REF!</definedName>
    <definedName name="YZ津补贴标准_退休" localSheetId="24">[57]保工资运转!#REF!</definedName>
    <definedName name="YZ津补贴标准_退休" localSheetId="25">[57]保工资运转!#REF!</definedName>
    <definedName name="YZ津补贴标准_退休" localSheetId="26">[58]保工资运转!#REF!</definedName>
    <definedName name="YZ津补贴标准_退休">[58]保工资运转!#REF!</definedName>
    <definedName name="YZ津补贴标准_在职" localSheetId="8">[55]保工资运转!#REF!</definedName>
    <definedName name="YZ津补贴标准_在职" localSheetId="9">[55]保工资运转!#REF!</definedName>
    <definedName name="YZ津补贴标准_在职" localSheetId="19">[55]保工资运转!#REF!</definedName>
    <definedName name="YZ津补贴标准_在职" localSheetId="20">[55]保工资运转!#REF!</definedName>
    <definedName name="YZ津补贴标准_在职" localSheetId="24">[57]保工资运转!#REF!</definedName>
    <definedName name="YZ津补贴标准_在职" localSheetId="25">[57]保工资运转!#REF!</definedName>
    <definedName name="YZ津补贴标准_在职" localSheetId="26">[58]保工资运转!#REF!</definedName>
    <definedName name="YZ津补贴标准_在职">[58]保工资运转!#REF!</definedName>
    <definedName name="Z32_Cost_red" localSheetId="8">'[29]Financ. Overview'!#REF!</definedName>
    <definedName name="Z32_Cost_red" localSheetId="9">'[29]Financ. Overview'!#REF!</definedName>
    <definedName name="Z32_Cost_red" localSheetId="19">'[29]Financ. Overview'!#REF!</definedName>
    <definedName name="Z32_Cost_red" localSheetId="20">'[29]Financ. Overview'!#REF!</definedName>
    <definedName name="Z32_Cost_red" localSheetId="24">'[32]Financ. Overview'!#REF!</definedName>
    <definedName name="Z32_Cost_red" localSheetId="25">'[32]Financ. Overview'!#REF!</definedName>
    <definedName name="Z32_Cost_red" localSheetId="26">'[31]Financ. Overview'!#REF!</definedName>
    <definedName name="Z32_Cost_red">'[31]Financ. Overview'!#REF!</definedName>
    <definedName name="ZCSX" localSheetId="8">[57]下拉选项!$I$3:$I$14</definedName>
    <definedName name="ZCSX" localSheetId="9">[57]下拉选项!$I$3:$I$14</definedName>
    <definedName name="ZCSX" localSheetId="19">[57]下拉选项!$I$3:$I$14</definedName>
    <definedName name="ZCSX" localSheetId="20">[57]下拉选项!$I$3:$I$14</definedName>
    <definedName name="ZCSX" localSheetId="24">[59]下拉选项!$I$3:$I$14</definedName>
    <definedName name="ZCSX" localSheetId="25">[59]下拉选项!$I$3:$I$14</definedName>
    <definedName name="ZCSX" localSheetId="26">[60]下拉选项!$I$3:$I$14</definedName>
    <definedName name="ZCSX">[60]下拉选项!$I$3:$I$14</definedName>
    <definedName name="保险" localSheetId="8">'[10]SW-TEO'!#REF!</definedName>
    <definedName name="保险" localSheetId="9">'[10]SW-TEO'!#REF!</definedName>
    <definedName name="保险" localSheetId="19">'[10]SW-TEO'!#REF!</definedName>
    <definedName name="保险" localSheetId="20">'[10]SW-TEO'!#REF!</definedName>
    <definedName name="保险" localSheetId="26">'[12]SW-TEO'!#REF!</definedName>
    <definedName name="保险">'[11]SW-TEO'!#REF!</definedName>
    <definedName name="本级标准收入2004年" localSheetId="8">[59]本年收入合计!$E$4:$E$184</definedName>
    <definedName name="本级标准收入2004年" localSheetId="9">[59]本年收入合计!$E$4:$E$184</definedName>
    <definedName name="本级标准收入2004年" localSheetId="19">[59]本年收入合计!$E$4:$E$184</definedName>
    <definedName name="本级标准收入2004年" localSheetId="20">[59]本年收入合计!$E$4:$E$184</definedName>
    <definedName name="本级标准收入2004年" localSheetId="24">[61]本年收入合计!$E$4:$E$184</definedName>
    <definedName name="本级标准收入2004年" localSheetId="25">[61]本年收入合计!$E$4:$E$184</definedName>
    <definedName name="本级标准收入2004年" localSheetId="26">[62]本年收入合计!$E$4:$E$184</definedName>
    <definedName name="本级标准收入2004年">[62]本年收入合计!$E$4:$E$184</definedName>
    <definedName name="本年" localSheetId="8">'[61]1-4余额表'!$L$3</definedName>
    <definedName name="本年" localSheetId="9">'[61]1-4余额表'!$L$3</definedName>
    <definedName name="本年" localSheetId="19">'[61]1-4余额表'!$L$3</definedName>
    <definedName name="本年" localSheetId="20">'[61]1-4余额表'!$L$3</definedName>
    <definedName name="本年" localSheetId="24">'[63]1-4余额表'!$L$3</definedName>
    <definedName name="本年" localSheetId="25">'[63]1-4余额表'!$L$3</definedName>
    <definedName name="本年" localSheetId="26">'[64]1-4余额表'!$L$3</definedName>
    <definedName name="本年">'[64]1-4余额表'!$L$3</definedName>
    <definedName name="拨款汇总_合计" localSheetId="8">SUM([63]汇总!XFB1:XFD1)</definedName>
    <definedName name="拨款汇总_合计" localSheetId="9">SUM([63]汇总!XFB1:XFD1)</definedName>
    <definedName name="拨款汇总_合计" localSheetId="19">SUM([63]汇总!XFB1:XFD1)</definedName>
    <definedName name="拨款汇总_合计" localSheetId="20">SUM([63]汇总!XFB1:XFD1)</definedName>
    <definedName name="拨款汇总_合计" localSheetId="24">SUM([65]汇总!XFB1:XFD1)</definedName>
    <definedName name="拨款汇总_合计" localSheetId="25">SUM([65]汇总!XFB1:XFD1)</definedName>
    <definedName name="拨款汇总_合计" localSheetId="26">SUM([66]汇总!XFB1:XFD1)</definedName>
    <definedName name="拨款汇总_合计">SUM([66]汇总!XFB1:XFD1)</definedName>
    <definedName name="部" localSheetId="8">#REF!</definedName>
    <definedName name="部" localSheetId="9">#REF!</definedName>
    <definedName name="部" localSheetId="10">#REF!</definedName>
    <definedName name="部" localSheetId="11">#REF!</definedName>
    <definedName name="部" localSheetId="12">#REF!</definedName>
    <definedName name="部" localSheetId="16">#REF!</definedName>
    <definedName name="部" localSheetId="19">#REF!</definedName>
    <definedName name="部" localSheetId="20">#REF!</definedName>
    <definedName name="部" localSheetId="21">#REF!</definedName>
    <definedName name="部" localSheetId="22">#REF!</definedName>
    <definedName name="部" localSheetId="23">#REF!</definedName>
    <definedName name="部" localSheetId="24">#REF!</definedName>
    <definedName name="部" localSheetId="25">#REF!</definedName>
    <definedName name="部" localSheetId="26">#REF!</definedName>
    <definedName name="部">#REF!</definedName>
    <definedName name="财力" localSheetId="8">#REF!</definedName>
    <definedName name="财力" localSheetId="9">#REF!</definedName>
    <definedName name="财力" localSheetId="10">#REF!</definedName>
    <definedName name="财力" localSheetId="11">#REF!</definedName>
    <definedName name="财力" localSheetId="12">#REF!</definedName>
    <definedName name="财力" localSheetId="16">#REF!</definedName>
    <definedName name="财力" localSheetId="19">#REF!</definedName>
    <definedName name="财力" localSheetId="20">#REF!</definedName>
    <definedName name="财力" localSheetId="21">#REF!</definedName>
    <definedName name="财力" localSheetId="22">#REF!</definedName>
    <definedName name="财力" localSheetId="23">#REF!</definedName>
    <definedName name="财力" localSheetId="24">#REF!</definedName>
    <definedName name="财力" localSheetId="25">#REF!</definedName>
    <definedName name="财力" localSheetId="26">#REF!</definedName>
    <definedName name="财力">#REF!</definedName>
    <definedName name="财政供养" localSheetId="8">#REF!</definedName>
    <definedName name="财政供养" localSheetId="9">#REF!</definedName>
    <definedName name="财政供养" localSheetId="10">#REF!</definedName>
    <definedName name="财政供养" localSheetId="11">#REF!</definedName>
    <definedName name="财政供养" localSheetId="12">#REF!</definedName>
    <definedName name="财政供养" localSheetId="16">#REF!</definedName>
    <definedName name="财政供养" localSheetId="19">#REF!</definedName>
    <definedName name="财政供养" localSheetId="20">#REF!</definedName>
    <definedName name="财政供养" localSheetId="21">#REF!</definedName>
    <definedName name="财政供养" localSheetId="22">#REF!</definedName>
    <definedName name="财政供养" localSheetId="23">#REF!</definedName>
    <definedName name="财政供养" localSheetId="24">#REF!</definedName>
    <definedName name="财政供养" localSheetId="25">#REF!</definedName>
    <definedName name="财政供养" localSheetId="26">#REF!</definedName>
    <definedName name="财政供养">#REF!</definedName>
    <definedName name="财政供养人员增幅2004年" localSheetId="8">[65]财政供养人员增幅!$E$6</definedName>
    <definedName name="财政供养人员增幅2004年" localSheetId="9">[65]财政供养人员增幅!$E$6</definedName>
    <definedName name="财政供养人员增幅2004年" localSheetId="19">[65]财政供养人员增幅!$E$6</definedName>
    <definedName name="财政供养人员增幅2004年" localSheetId="20">[65]财政供养人员增幅!$E$6</definedName>
    <definedName name="财政供养人员增幅2004年" localSheetId="24">[67]财政供养人员增幅!$E$6</definedName>
    <definedName name="财政供养人员增幅2004年" localSheetId="25">[67]财政供养人员增幅!$E$6</definedName>
    <definedName name="财政供养人员增幅2004年" localSheetId="26">[68]财政供养人员增幅!$E$6</definedName>
    <definedName name="财政供养人员增幅2004年">[68]财政供养人员增幅!$E$6</definedName>
    <definedName name="财政供养人员增幅2004年分县" localSheetId="8">[65]财政供养人员增幅!$E$4:$E$184</definedName>
    <definedName name="财政供养人员增幅2004年分县" localSheetId="9">[65]财政供养人员增幅!$E$4:$E$184</definedName>
    <definedName name="财政供养人员增幅2004年分县" localSheetId="19">[65]财政供养人员增幅!$E$4:$E$184</definedName>
    <definedName name="财政供养人员增幅2004年分县" localSheetId="20">[65]财政供养人员增幅!$E$4:$E$184</definedName>
    <definedName name="财政供养人员增幅2004年分县" localSheetId="24">[67]财政供养人员增幅!$E$4:$E$184</definedName>
    <definedName name="财政供养人员增幅2004年分县" localSheetId="25">[67]财政供养人员增幅!$E$4:$E$184</definedName>
    <definedName name="财政供养人员增幅2004年分县" localSheetId="26">[68]财政供养人员增幅!$E$4:$E$184</definedName>
    <definedName name="财政供养人员增幅2004年分县">[68]财政供养人员增幅!$E$4:$E$184</definedName>
    <definedName name="成本差异系数" localSheetId="8">VLOOKUP([67]公路里程!$C1,[69]差异系数!$A$6:$C$229,3,)</definedName>
    <definedName name="成本差异系数" localSheetId="9">VLOOKUP([67]公路里程!$C1,[69]差异系数!$A$6:$C$229,3,)</definedName>
    <definedName name="成本差异系数" localSheetId="19">VLOOKUP([67]公路里程!$C1,[69]差异系数!$A$6:$C$229,3,)</definedName>
    <definedName name="成本差异系数" localSheetId="20">VLOOKUP([67]公路里程!$C1,[69]差异系数!$A$6:$C$229,3,)</definedName>
    <definedName name="成本差异系数" localSheetId="24">VLOOKUP([70]公路里程!$C1,[71]差异系数!$A$6:$C$229,3,)</definedName>
    <definedName name="成本差异系数" localSheetId="25">VLOOKUP([70]公路里程!$C1,[71]差异系数!$A$6:$C$229,3,)</definedName>
    <definedName name="成本差异系数" localSheetId="26">VLOOKUP([72]公路里程!$C1,[73]差异系数!$A$6:$C$229,3,)</definedName>
    <definedName name="成本差异系数">VLOOKUP([73]公路里程!$C1,[70]差异系数!$A$6:$C$229,3,)</definedName>
    <definedName name="城市维护费" localSheetId="8">VLOOKUP([67]公路里程!$D1,'[71]2009'!$A$10:$AS$255,40,)</definedName>
    <definedName name="城市维护费" localSheetId="9">VLOOKUP([67]公路里程!$D1,'[71]2009'!$A$10:$AS$255,40,)</definedName>
    <definedName name="城市维护费" localSheetId="19">VLOOKUP([67]公路里程!$D1,'[71]2009'!$A$10:$AS$255,40,)</definedName>
    <definedName name="城市维护费" localSheetId="20">VLOOKUP([67]公路里程!$D1,'[71]2009'!$A$10:$AS$255,40,)</definedName>
    <definedName name="城市维护费" localSheetId="24">VLOOKUP([70]公路里程!$D1,'[74]2009'!$A$10:$AS$255,40,)</definedName>
    <definedName name="城市维护费" localSheetId="25">VLOOKUP([70]公路里程!$D1,'[74]2009'!$A$10:$AS$255,40,)</definedName>
    <definedName name="城市维护费" localSheetId="26">VLOOKUP([72]公路里程!$D1,'[75]2009'!$A$10:$AS$255,40,)</definedName>
    <definedName name="城市维护费">VLOOKUP([73]公路里程!$D1,'[75]2009'!$A$10:$AS$255,40,)</definedName>
    <definedName name="赤字县图" localSheetId="8">#REF!</definedName>
    <definedName name="赤字县图" localSheetId="9">#REF!</definedName>
    <definedName name="赤字县图" localSheetId="10">#REF!</definedName>
    <definedName name="赤字县图" localSheetId="11">#REF!</definedName>
    <definedName name="赤字县图" localSheetId="12">#REF!</definedName>
    <definedName name="赤字县图" localSheetId="16">#REF!</definedName>
    <definedName name="赤字县图" localSheetId="19">#REF!</definedName>
    <definedName name="赤字县图" localSheetId="20">#REF!</definedName>
    <definedName name="赤字县图" localSheetId="21">#REF!</definedName>
    <definedName name="赤字县图" localSheetId="22">#REF!</definedName>
    <definedName name="赤字县图" localSheetId="23">#REF!</definedName>
    <definedName name="赤字县图" localSheetId="24">#REF!</definedName>
    <definedName name="赤字县图" localSheetId="25">#REF!</definedName>
    <definedName name="赤字县图" localSheetId="26">#REF!</definedName>
    <definedName name="赤字县图">#REF!</definedName>
    <definedName name="处室" localSheetId="8">#REF!</definedName>
    <definedName name="处室" localSheetId="9">#REF!</definedName>
    <definedName name="处室" localSheetId="10">#REF!</definedName>
    <definedName name="处室" localSheetId="11">#REF!</definedName>
    <definedName name="处室" localSheetId="12">#REF!</definedName>
    <definedName name="处室" localSheetId="16">#REF!</definedName>
    <definedName name="处室" localSheetId="19">#REF!</definedName>
    <definedName name="处室" localSheetId="20">#REF!</definedName>
    <definedName name="处室" localSheetId="21">#REF!</definedName>
    <definedName name="处室" localSheetId="22">#REF!</definedName>
    <definedName name="处室" localSheetId="23">#REF!</definedName>
    <definedName name="处室" localSheetId="24">#REF!</definedName>
    <definedName name="处室" localSheetId="25">#REF!</definedName>
    <definedName name="处室" localSheetId="26">#REF!</definedName>
    <definedName name="处室">#REF!</definedName>
    <definedName name="村级标准支出" localSheetId="8">[74]村级支出!$E$4:$E$184</definedName>
    <definedName name="村级标准支出" localSheetId="9">[74]村级支出!$E$4:$E$184</definedName>
    <definedName name="村级标准支出" localSheetId="19">[74]村级支出!$E$4:$E$184</definedName>
    <definedName name="村级标准支出" localSheetId="20">[74]村级支出!$E$4:$E$184</definedName>
    <definedName name="村级标准支出" localSheetId="24">[76]村级支出!$E$4:$E$184</definedName>
    <definedName name="村级标准支出" localSheetId="25">[76]村级支出!$E$4:$E$184</definedName>
    <definedName name="村级标准支出" localSheetId="26">[77]村级支出!$E$4:$E$184</definedName>
    <definedName name="村级标准支出">[77]村级支出!$E$4:$E$184</definedName>
    <definedName name="村级支出" localSheetId="8">VLOOKUP([67]公路里程!$D1,'[76]L24'!$B$7:$Y$4958,9,)</definedName>
    <definedName name="村级支出" localSheetId="9">VLOOKUP([67]公路里程!$D1,'[76]L24'!$B$7:$Y$4958,9,)</definedName>
    <definedName name="村级支出" localSheetId="19">VLOOKUP([67]公路里程!$D1,'[76]L24'!$B$7:$Y$4958,9,)</definedName>
    <definedName name="村级支出" localSheetId="20">VLOOKUP([67]公路里程!$D1,'[76]L24'!$B$7:$Y$4958,9,)</definedName>
    <definedName name="村级支出" localSheetId="24">VLOOKUP([70]公路里程!$D1,'[78]L24'!$B$7:$Y$4958,9,)</definedName>
    <definedName name="村级支出" localSheetId="25">VLOOKUP([70]公路里程!$D1,'[78]L24'!$B$7:$Y$4958,9,)</definedName>
    <definedName name="村级支出" localSheetId="26">VLOOKUP([72]公路里程!$D1,'[79]L24'!$B$7:$Y$4958,9,)</definedName>
    <definedName name="村级支出">VLOOKUP([73]公路里程!$D1,'[79]L24'!$B$7:$Y$4958,9,)</definedName>
    <definedName name="大多数" localSheetId="8">[78]XL4Poppy!$A$15</definedName>
    <definedName name="大多数" localSheetId="9">[78]XL4Poppy!$A$15</definedName>
    <definedName name="大多数" localSheetId="19">[78]XL4Poppy!$A$15</definedName>
    <definedName name="大多数" localSheetId="20">[78]XL4Poppy!$A$15</definedName>
    <definedName name="大多数" localSheetId="24">[80]XL4Poppy!$A$15</definedName>
    <definedName name="大多数" localSheetId="25">[80]XL4Poppy!$A$15</definedName>
    <definedName name="大多数" localSheetId="26">[81]XL4Poppy!$A$15</definedName>
    <definedName name="大多数">[81]XL4Poppy!$A$15</definedName>
    <definedName name="大幅度" localSheetId="8">#REF!</definedName>
    <definedName name="大幅度" localSheetId="9">#REF!</definedName>
    <definedName name="大幅度" localSheetId="10">#REF!</definedName>
    <definedName name="大幅度" localSheetId="11">#REF!</definedName>
    <definedName name="大幅度" localSheetId="12">#REF!</definedName>
    <definedName name="大幅度" localSheetId="16">#REF!</definedName>
    <definedName name="大幅度" localSheetId="19">#REF!</definedName>
    <definedName name="大幅度" localSheetId="20">#REF!</definedName>
    <definedName name="大幅度" localSheetId="21">#REF!</definedName>
    <definedName name="大幅度" localSheetId="22">#REF!</definedName>
    <definedName name="大幅度" localSheetId="23">#REF!</definedName>
    <definedName name="大幅度" localSheetId="24">#REF!</definedName>
    <definedName name="大幅度" localSheetId="25">#REF!</definedName>
    <definedName name="大幅度" localSheetId="26">#REF!</definedName>
    <definedName name="大幅度">#REF!</definedName>
    <definedName name="当年" localSheetId="8">'[80]1-1余额表'!$L$1</definedName>
    <definedName name="当年" localSheetId="9">'[80]1-1余额表'!$L$1</definedName>
    <definedName name="当年" localSheetId="19">'[80]1-1余额表'!$L$1</definedName>
    <definedName name="当年" localSheetId="20">'[80]1-1余额表'!$L$1</definedName>
    <definedName name="当年" localSheetId="24">'[82]1-1余额表'!$L$1</definedName>
    <definedName name="当年" localSheetId="25">'[82]1-1余额表'!$L$1</definedName>
    <definedName name="当年" localSheetId="26">'[83]1-1余额表'!$L$1</definedName>
    <definedName name="当年">'[83]1-1余额表'!$L$1</definedName>
    <definedName name="地方病防治系数" localSheetId="8">VLOOKUP([67]公路里程!$C1,[69]data!$C$6:$AR$210,42,)</definedName>
    <definedName name="地方病防治系数" localSheetId="9">VLOOKUP([67]公路里程!$C1,[69]data!$C$6:$AR$210,42,)</definedName>
    <definedName name="地方病防治系数" localSheetId="19">VLOOKUP([67]公路里程!$C1,[69]data!$C$6:$AR$210,42,)</definedName>
    <definedName name="地方病防治系数" localSheetId="20">VLOOKUP([67]公路里程!$C1,[69]data!$C$6:$AR$210,42,)</definedName>
    <definedName name="地方病防治系数" localSheetId="24">VLOOKUP([70]公路里程!$C1,[71]data!$C$6:$AR$210,42,)</definedName>
    <definedName name="地方病防治系数" localSheetId="25">VLOOKUP([70]公路里程!$C1,[71]data!$C$6:$AR$210,42,)</definedName>
    <definedName name="地方病防治系数" localSheetId="26">VLOOKUP([72]公路里程!$C1,[73]data!$C$6:$AR$210,42,)</definedName>
    <definedName name="地方病防治系数">VLOOKUP([73]公路里程!$C1,[70]data!$C$6:$AR$210,42,)</definedName>
    <definedName name="地区" localSheetId="8">OFFSET('[80]1-1余额表'!$A$7,,,COUNTA('[80]1-1余额表'!$A:$A)-1)</definedName>
    <definedName name="地区" localSheetId="9">OFFSET('[80]1-1余额表'!$A$7,,,COUNTA('[80]1-1余额表'!$A:$A)-1)</definedName>
    <definedName name="地区" localSheetId="19">OFFSET('[80]1-1余额表'!$A$7,,,COUNTA('[80]1-1余额表'!$A:$A)-1)</definedName>
    <definedName name="地区" localSheetId="20">OFFSET('[80]1-1余额表'!$A$7,,,COUNTA('[80]1-1余额表'!$A:$A)-1)</definedName>
    <definedName name="地区" localSheetId="24">OFFSET('[82]1-1余额表'!$A$7,,,COUNTA('[82]1-1余额表'!$A:$A)-1)</definedName>
    <definedName name="地区" localSheetId="25">OFFSET('[82]1-1余额表'!$A$7,,,COUNTA('[82]1-1余额表'!$A:$A)-1)</definedName>
    <definedName name="地区" localSheetId="26">OFFSET('[83]1-1余额表'!$A$7,,,COUNTA('[83]1-1余额表'!$A:$A)-1)</definedName>
    <definedName name="地区">OFFSET('[83]1-1余额表'!$A$7,,,COUNTA('[83]1-1余额表'!$A:$A)-1)</definedName>
    <definedName name="地区名称" localSheetId="8">[82]封面!#REF!</definedName>
    <definedName name="地区名称" localSheetId="9">[82]封面!#REF!</definedName>
    <definedName name="地区名称" localSheetId="19">[82]封面!#REF!</definedName>
    <definedName name="地区名称" localSheetId="20">[82]封面!#REF!</definedName>
    <definedName name="地区名称" localSheetId="24">[84]封面!#REF!</definedName>
    <definedName name="地区名称" localSheetId="25">[84]封面!#REF!</definedName>
    <definedName name="地区名称" localSheetId="26">[85]封面!#REF!</definedName>
    <definedName name="地区名称">[85]封面!#REF!</definedName>
    <definedName name="地税" localSheetId="8" hidden="1">#REF!</definedName>
    <definedName name="地税" localSheetId="9" hidden="1">#REF!</definedName>
    <definedName name="地税" localSheetId="10" hidden="1">#REF!</definedName>
    <definedName name="地税" localSheetId="11" hidden="1">#REF!</definedName>
    <definedName name="地税" localSheetId="12" hidden="1">#REF!</definedName>
    <definedName name="地税" localSheetId="15" hidden="1">#REF!</definedName>
    <definedName name="地税" localSheetId="16" hidden="1">#REF!</definedName>
    <definedName name="地税" localSheetId="18" hidden="1">#REF!</definedName>
    <definedName name="地税" localSheetId="19" hidden="1">#REF!</definedName>
    <definedName name="地税" localSheetId="20" hidden="1">#REF!</definedName>
    <definedName name="地税" localSheetId="21" hidden="1">#REF!</definedName>
    <definedName name="地税" localSheetId="22" hidden="1">#REF!</definedName>
    <definedName name="地税" localSheetId="23" hidden="1">#REF!</definedName>
    <definedName name="地税" localSheetId="24" hidden="1">#REF!</definedName>
    <definedName name="地税" localSheetId="25" hidden="1">#REF!</definedName>
    <definedName name="地税" localSheetId="26" hidden="1">#REF!</definedName>
    <definedName name="地税" hidden="1">#REF!</definedName>
    <definedName name="第二产业分县2003年" localSheetId="8">[84]GDP!$G$4:$G$184</definedName>
    <definedName name="第二产业分县2003年" localSheetId="9">[84]GDP!$G$4:$G$184</definedName>
    <definedName name="第二产业分县2003年" localSheetId="19">[84]GDP!$G$4:$G$184</definedName>
    <definedName name="第二产业分县2003年" localSheetId="20">[84]GDP!$G$4:$G$184</definedName>
    <definedName name="第二产业分县2003年" localSheetId="24">[86]GDP!$G$4:$G$184</definedName>
    <definedName name="第二产业分县2003年" localSheetId="25">[86]GDP!$G$4:$G$184</definedName>
    <definedName name="第二产业分县2003年" localSheetId="26">[87]GDP!$G$4:$G$184</definedName>
    <definedName name="第二产业分县2003年">[87]GDP!$G$4:$G$184</definedName>
    <definedName name="第二产业合计2003年" localSheetId="8">[84]GDP!$G$4</definedName>
    <definedName name="第二产业合计2003年" localSheetId="9">[84]GDP!$G$4</definedName>
    <definedName name="第二产业合计2003年" localSheetId="19">[84]GDP!$G$4</definedName>
    <definedName name="第二产业合计2003年" localSheetId="20">[84]GDP!$G$4</definedName>
    <definedName name="第二产业合计2003年" localSheetId="24">[86]GDP!$G$4</definedName>
    <definedName name="第二产业合计2003年" localSheetId="25">[86]GDP!$G$4</definedName>
    <definedName name="第二产业合计2003年" localSheetId="26">[87]GDP!$G$4</definedName>
    <definedName name="第二产业合计2003年">[87]GDP!$G$4</definedName>
    <definedName name="第三产业分县2003年" localSheetId="8">[84]GDP!$H$4:$H$184</definedName>
    <definedName name="第三产业分县2003年" localSheetId="9">[84]GDP!$H$4:$H$184</definedName>
    <definedName name="第三产业分县2003年" localSheetId="19">[84]GDP!$H$4:$H$184</definedName>
    <definedName name="第三产业分县2003年" localSheetId="20">[84]GDP!$H$4:$H$184</definedName>
    <definedName name="第三产业分县2003年" localSheetId="24">[86]GDP!$H$4:$H$184</definedName>
    <definedName name="第三产业分县2003年" localSheetId="25">[86]GDP!$H$4:$H$184</definedName>
    <definedName name="第三产业分县2003年" localSheetId="26">[87]GDP!$H$4:$H$184</definedName>
    <definedName name="第三产业分县2003年">[87]GDP!$H$4:$H$184</definedName>
    <definedName name="第三产业合计2003年" localSheetId="8">[84]GDP!$H$4</definedName>
    <definedName name="第三产业合计2003年" localSheetId="9">[84]GDP!$H$4</definedName>
    <definedName name="第三产业合计2003年" localSheetId="19">[84]GDP!$H$4</definedName>
    <definedName name="第三产业合计2003年" localSheetId="20">[84]GDP!$H$4</definedName>
    <definedName name="第三产业合计2003年" localSheetId="24">[86]GDP!$H$4</definedName>
    <definedName name="第三产业合计2003年" localSheetId="25">[86]GDP!$H$4</definedName>
    <definedName name="第三产业合计2003年" localSheetId="26">[87]GDP!$H$4</definedName>
    <definedName name="第三产业合计2003年">[87]GDP!$H$4</definedName>
    <definedName name="饿" localSheetId="8">#REF!</definedName>
    <definedName name="饿" localSheetId="9">#REF!</definedName>
    <definedName name="饿" localSheetId="10">#REF!</definedName>
    <definedName name="饿" localSheetId="11">#REF!</definedName>
    <definedName name="饿" localSheetId="12">#REF!</definedName>
    <definedName name="饿" localSheetId="16">#REF!</definedName>
    <definedName name="饿" localSheetId="19">#REF!</definedName>
    <definedName name="饿" localSheetId="20">#REF!</definedName>
    <definedName name="饿" localSheetId="21">#REF!</definedName>
    <definedName name="饿" localSheetId="22">#REF!</definedName>
    <definedName name="饿" localSheetId="23">#REF!</definedName>
    <definedName name="饿" localSheetId="24">#REF!</definedName>
    <definedName name="饿" localSheetId="25">#REF!</definedName>
    <definedName name="饿" localSheetId="26">#REF!</definedName>
    <definedName name="饿">#REF!</definedName>
    <definedName name="凤飞飞" localSheetId="8" hidden="1">#REF!</definedName>
    <definedName name="凤飞飞" localSheetId="9" hidden="1">#REF!</definedName>
    <definedName name="凤飞飞" localSheetId="10" hidden="1">#REF!</definedName>
    <definedName name="凤飞飞" localSheetId="11" hidden="1">#REF!</definedName>
    <definedName name="凤飞飞" localSheetId="12" hidden="1">#REF!</definedName>
    <definedName name="凤飞飞" localSheetId="15" hidden="1">#REF!</definedName>
    <definedName name="凤飞飞" localSheetId="16" hidden="1">#REF!</definedName>
    <definedName name="凤飞飞" localSheetId="18" hidden="1">#REF!</definedName>
    <definedName name="凤飞飞" localSheetId="19" hidden="1">#REF!</definedName>
    <definedName name="凤飞飞" localSheetId="20" hidden="1">#REF!</definedName>
    <definedName name="凤飞飞" localSheetId="21" hidden="1">#REF!</definedName>
    <definedName name="凤飞飞" localSheetId="22" hidden="1">#REF!</definedName>
    <definedName name="凤飞飞" localSheetId="23" hidden="1">#REF!</definedName>
    <definedName name="凤飞飞" localSheetId="24" hidden="1">#REF!</definedName>
    <definedName name="凤飞飞" localSheetId="25" hidden="1">#REF!</definedName>
    <definedName name="凤飞飞" localSheetId="26" hidden="1">#REF!</definedName>
    <definedName name="凤飞飞" hidden="1">#REF!</definedName>
    <definedName name="耕地占用税分县2003年" localSheetId="8">[86]一般预算收入!$U$4:$U$184</definedName>
    <definedName name="耕地占用税分县2003年" localSheetId="9">[86]一般预算收入!$U$4:$U$184</definedName>
    <definedName name="耕地占用税分县2003年" localSheetId="19">[86]一般预算收入!$U$4:$U$184</definedName>
    <definedName name="耕地占用税分县2003年" localSheetId="20">[86]一般预算收入!$U$4:$U$184</definedName>
    <definedName name="耕地占用税分县2003年" localSheetId="24">[88]一般预算收入!$U$4:$U$184</definedName>
    <definedName name="耕地占用税分县2003年" localSheetId="25">[88]一般预算收入!$U$4:$U$184</definedName>
    <definedName name="耕地占用税分县2003年" localSheetId="26">[89]一般预算收入!$U$4:$U$184</definedName>
    <definedName name="耕地占用税分县2003年">[89]一般预算收入!$U$4:$U$184</definedName>
    <definedName name="耕地占用税合计2003年" localSheetId="8">[86]一般预算收入!$U$4</definedName>
    <definedName name="耕地占用税合计2003年" localSheetId="9">[86]一般预算收入!$U$4</definedName>
    <definedName name="耕地占用税合计2003年" localSheetId="19">[86]一般预算收入!$U$4</definedName>
    <definedName name="耕地占用税合计2003年" localSheetId="20">[86]一般预算收入!$U$4</definedName>
    <definedName name="耕地占用税合计2003年" localSheetId="24">[88]一般预算收入!$U$4</definedName>
    <definedName name="耕地占用税合计2003年" localSheetId="25">[88]一般预算收入!$U$4</definedName>
    <definedName name="耕地占用税合计2003年" localSheetId="26">[89]一般预算收入!$U$4</definedName>
    <definedName name="耕地占用税合计2003年">[89]一般预算收入!$U$4</definedName>
    <definedName name="工商税收2004年" localSheetId="8">[88]工商税收!$S$4:$S$184</definedName>
    <definedName name="工商税收2004年" localSheetId="9">[88]工商税收!$S$4:$S$184</definedName>
    <definedName name="工商税收2004年" localSheetId="19">[88]工商税收!$S$4:$S$184</definedName>
    <definedName name="工商税收2004年" localSheetId="20">[88]工商税收!$S$4:$S$184</definedName>
    <definedName name="工商税收2004年" localSheetId="24">[90]工商税收!$S$4:$S$184</definedName>
    <definedName name="工商税收2004年" localSheetId="25">[90]工商税收!$S$4:$S$184</definedName>
    <definedName name="工商税收2004年" localSheetId="26">[91]工商税收!$S$4:$S$184</definedName>
    <definedName name="工商税收2004年">[91]工商税收!$S$4:$S$184</definedName>
    <definedName name="工商税收合计2004年" localSheetId="8">[88]工商税收!$S$4</definedName>
    <definedName name="工商税收合计2004年" localSheetId="9">[88]工商税收!$S$4</definedName>
    <definedName name="工商税收合计2004年" localSheetId="19">[88]工商税收!$S$4</definedName>
    <definedName name="工商税收合计2004年" localSheetId="20">[88]工商税收!$S$4</definedName>
    <definedName name="工商税收合计2004年" localSheetId="24">[90]工商税收!$S$4</definedName>
    <definedName name="工商税收合计2004年" localSheetId="25">[90]工商税收!$S$4</definedName>
    <definedName name="工商税收合计2004年" localSheetId="26">[91]工商税收!$S$4</definedName>
    <definedName name="工商税收合计2004年">[91]工商税收!$S$4</definedName>
    <definedName name="公共安全部门" localSheetId="8">VLOOKUP([67]公路里程!$D1,'[71]2009'!$A$10:$AS$255,33,)</definedName>
    <definedName name="公共安全部门" localSheetId="9">VLOOKUP([67]公路里程!$D1,'[71]2009'!$A$10:$AS$255,33,)</definedName>
    <definedName name="公共安全部门" localSheetId="19">VLOOKUP([67]公路里程!$D1,'[71]2009'!$A$10:$AS$255,33,)</definedName>
    <definedName name="公共安全部门" localSheetId="20">VLOOKUP([67]公路里程!$D1,'[71]2009'!$A$10:$AS$255,33,)</definedName>
    <definedName name="公共安全部门" localSheetId="24">VLOOKUP([70]公路里程!$D1,'[74]2009'!$A$10:$AS$255,33,)</definedName>
    <definedName name="公共安全部门" localSheetId="25">VLOOKUP([70]公路里程!$D1,'[74]2009'!$A$10:$AS$255,33,)</definedName>
    <definedName name="公共安全部门" localSheetId="26">VLOOKUP([72]公路里程!$D1,'[75]2009'!$A$10:$AS$255,33,)</definedName>
    <definedName name="公共安全部门">VLOOKUP([73]公路里程!$D1,'[75]2009'!$A$10:$AS$255,33,)</definedName>
    <definedName name="公检法司部门编制数" localSheetId="8">[90]公检法司编制!$E$4:$E$184</definedName>
    <definedName name="公检法司部门编制数" localSheetId="9">[90]公检法司编制!$E$4:$E$184</definedName>
    <definedName name="公检法司部门编制数" localSheetId="19">[90]公检法司编制!$E$4:$E$184</definedName>
    <definedName name="公检法司部门编制数" localSheetId="20">[90]公检法司编制!$E$4:$E$184</definedName>
    <definedName name="公检法司部门编制数" localSheetId="24">[92]公检法司编制!$E$4:$E$184</definedName>
    <definedName name="公检法司部门编制数" localSheetId="25">[92]公检法司编制!$E$4:$E$184</definedName>
    <definedName name="公检法司部门编制数" localSheetId="26">[93]公检法司编制!$E$4:$E$184</definedName>
    <definedName name="公检法司部门编制数">[93]公检法司编制!$E$4:$E$184</definedName>
    <definedName name="公司主管部门" localSheetId="8">[92]有效性列表!$B$2:$B$7</definedName>
    <definedName name="公司主管部门" localSheetId="9">[92]有效性列表!$B$2:$B$7</definedName>
    <definedName name="公司主管部门" localSheetId="19">[92]有效性列表!$B$2:$B$7</definedName>
    <definedName name="公司主管部门" localSheetId="20">[92]有效性列表!$B$2:$B$7</definedName>
    <definedName name="公司主管部门" localSheetId="24">[94]有效性列表!$B$2:$B$7</definedName>
    <definedName name="公司主管部门" localSheetId="25">[94]有效性列表!$B$2:$B$7</definedName>
    <definedName name="公司主管部门" localSheetId="26">[95]有效性列表!$B$2:$B$7</definedName>
    <definedName name="公司主管部门">[95]有效性列表!$B$2:$B$7</definedName>
    <definedName name="公用标准支出" localSheetId="8">[94]合计!$E$4:$E$184</definedName>
    <definedName name="公用标准支出" localSheetId="9">[94]合计!$E$4:$E$184</definedName>
    <definedName name="公用标准支出" localSheetId="19">[94]合计!$E$4:$E$184</definedName>
    <definedName name="公用标准支出" localSheetId="20">[94]合计!$E$4:$E$184</definedName>
    <definedName name="公用标准支出" localSheetId="24">[96]合计!$E$4:$E$184</definedName>
    <definedName name="公用标准支出" localSheetId="25">[96]合计!$E$4:$E$184</definedName>
    <definedName name="公用标准支出" localSheetId="26">[97]合计!$E$4:$E$184</definedName>
    <definedName name="公用标准支出">[97]合计!$E$4:$E$184</definedName>
    <definedName name="还有" localSheetId="8">#REF!</definedName>
    <definedName name="还有" localSheetId="9">#REF!</definedName>
    <definedName name="还有" localSheetId="10">#REF!</definedName>
    <definedName name="还有" localSheetId="11">#REF!</definedName>
    <definedName name="还有" localSheetId="12">#REF!</definedName>
    <definedName name="还有" localSheetId="16">#REF!</definedName>
    <definedName name="还有" localSheetId="19">#REF!</definedName>
    <definedName name="还有" localSheetId="20">#REF!</definedName>
    <definedName name="还有" localSheetId="21">#REF!</definedName>
    <definedName name="还有" localSheetId="22">#REF!</definedName>
    <definedName name="还有" localSheetId="23">#REF!</definedName>
    <definedName name="还有" localSheetId="24">#REF!</definedName>
    <definedName name="还有" localSheetId="25">#REF!</definedName>
    <definedName name="还有" localSheetId="26">#REF!</definedName>
    <definedName name="还有">#REF!</definedName>
    <definedName name="行政部门" localSheetId="8">VLOOKUP([67]公路里程!$D1,'[71]2009'!$A$10:$AS$255,30,)</definedName>
    <definedName name="行政部门" localSheetId="9">VLOOKUP([67]公路里程!$D1,'[71]2009'!$A$10:$AS$255,30,)</definedName>
    <definedName name="行政部门" localSheetId="19">VLOOKUP([67]公路里程!$D1,'[71]2009'!$A$10:$AS$255,30,)</definedName>
    <definedName name="行政部门" localSheetId="20">VLOOKUP([67]公路里程!$D1,'[71]2009'!$A$10:$AS$255,30,)</definedName>
    <definedName name="行政部门" localSheetId="24">VLOOKUP([70]公路里程!$D1,'[74]2009'!$A$10:$AS$255,30,)</definedName>
    <definedName name="行政部门" localSheetId="25">VLOOKUP([70]公路里程!$D1,'[74]2009'!$A$10:$AS$255,30,)</definedName>
    <definedName name="行政部门" localSheetId="26">VLOOKUP([72]公路里程!$D1,'[75]2009'!$A$10:$AS$255,30,)</definedName>
    <definedName name="行政部门">VLOOKUP([73]公路里程!$D1,'[75]2009'!$A$10:$AS$255,30,)</definedName>
    <definedName name="行政管理部门编制数" localSheetId="8">[90]行政编制!$E$4:$E$184</definedName>
    <definedName name="行政管理部门编制数" localSheetId="9">[90]行政编制!$E$4:$E$184</definedName>
    <definedName name="行政管理部门编制数" localSheetId="19">[90]行政编制!$E$4:$E$184</definedName>
    <definedName name="行政管理部门编制数" localSheetId="20">[90]行政编制!$E$4:$E$184</definedName>
    <definedName name="行政管理部门编制数" localSheetId="24">[92]行政编制!$E$4:$E$184</definedName>
    <definedName name="行政管理部门编制数" localSheetId="25">[92]行政编制!$E$4:$E$184</definedName>
    <definedName name="行政管理部门编制数" localSheetId="26">[93]行政编制!$E$4:$E$184</definedName>
    <definedName name="行政管理部门编制数">[93]行政编制!$E$4:$E$184</definedName>
    <definedName name="行政区划" localSheetId="8">[92]区划对应表!$A$20:$A$36</definedName>
    <definedName name="行政区划" localSheetId="9">[92]区划对应表!$A$20:$A$36</definedName>
    <definedName name="行政区划" localSheetId="19">[92]区划对应表!$A$20:$A$36</definedName>
    <definedName name="行政区划" localSheetId="20">[92]区划对应表!$A$20:$A$36</definedName>
    <definedName name="行政区划" localSheetId="24">[94]区划对应表!$A$20:$A$36</definedName>
    <definedName name="行政区划" localSheetId="25">[94]区划对应表!$A$20:$A$36</definedName>
    <definedName name="行政区划" localSheetId="26">[95]区划对应表!$A$20:$A$36</definedName>
    <definedName name="行政区划">[95]区划对应表!$A$20:$A$36</definedName>
    <definedName name="行政区划级次" localSheetId="8">[92]有效性列表!$A$2:$A$6</definedName>
    <definedName name="行政区划级次" localSheetId="9">[92]有效性列表!$A$2:$A$6</definedName>
    <definedName name="行政区划级次" localSheetId="19">[92]有效性列表!$A$2:$A$6</definedName>
    <definedName name="行政区划级次" localSheetId="20">[92]有效性列表!$A$2:$A$6</definedName>
    <definedName name="行政区划级次" localSheetId="24">[94]有效性列表!$A$2:$A$6</definedName>
    <definedName name="行政区划级次" localSheetId="25">[94]有效性列表!$A$2:$A$6</definedName>
    <definedName name="行政区划级次" localSheetId="26">[95]有效性列表!$A$2:$A$6</definedName>
    <definedName name="行政区划级次">[95]有效性列表!$A$2:$A$6</definedName>
    <definedName name="行政区划名称" localSheetId="8">[96]区划对应表!$B$1:$B$19</definedName>
    <definedName name="行政区划名称" localSheetId="9">[96]区划对应表!$B$1:$B$19</definedName>
    <definedName name="行政区划名称" localSheetId="19">[96]区划对应表!$B$1:$B$19</definedName>
    <definedName name="行政区划名称" localSheetId="20">[96]区划对应表!$B$1:$B$19</definedName>
    <definedName name="行政区划名称" localSheetId="24">[98]区划对应表!$B$1:$B$19</definedName>
    <definedName name="行政区划名称" localSheetId="25">[98]区划对应表!$B$1:$B$19</definedName>
    <definedName name="行政区划名称" localSheetId="26">[99]区划对应表!$B$1:$B$19</definedName>
    <definedName name="行政区划名称">[99]区划对应表!$B$1:$B$19</definedName>
    <definedName name="汇率" localSheetId="8">#REF!</definedName>
    <definedName name="汇率" localSheetId="9">#REF!</definedName>
    <definedName name="汇率" localSheetId="10">#REF!</definedName>
    <definedName name="汇率" localSheetId="11">#REF!</definedName>
    <definedName name="汇率" localSheetId="12">#REF!</definedName>
    <definedName name="汇率" localSheetId="16">#REF!</definedName>
    <definedName name="汇率" localSheetId="19">#REF!</definedName>
    <definedName name="汇率" localSheetId="20">#REF!</definedName>
    <definedName name="汇率" localSheetId="21">#REF!</definedName>
    <definedName name="汇率" localSheetId="22">#REF!</definedName>
    <definedName name="汇率" localSheetId="23">#REF!</definedName>
    <definedName name="汇率" localSheetId="24">#REF!</definedName>
    <definedName name="汇率" localSheetId="25">#REF!</definedName>
    <definedName name="汇率" localSheetId="26">#REF!</definedName>
    <definedName name="汇率">#REF!</definedName>
    <definedName name="机场" localSheetId="8">'[10]SW-TEO'!#REF!</definedName>
    <definedName name="机场" localSheetId="9">'[10]SW-TEO'!#REF!</definedName>
    <definedName name="机场" localSheetId="16">'[11]SW-TEO'!#REF!</definedName>
    <definedName name="机场" localSheetId="19">'[10]SW-TEO'!#REF!</definedName>
    <definedName name="机场" localSheetId="20">'[10]SW-TEO'!#REF!</definedName>
    <definedName name="机场" localSheetId="26">'[12]SW-TEO'!#REF!</definedName>
    <definedName name="机场">'[11]SW-TEO'!#REF!</definedName>
    <definedName name="基金处室" localSheetId="8">#REF!</definedName>
    <definedName name="基金处室" localSheetId="9">#REF!</definedName>
    <definedName name="基金处室" localSheetId="10">#REF!</definedName>
    <definedName name="基金处室" localSheetId="11">#REF!</definedName>
    <definedName name="基金处室" localSheetId="12">#REF!</definedName>
    <definedName name="基金处室" localSheetId="16">#REF!</definedName>
    <definedName name="基金处室" localSheetId="19">#REF!</definedName>
    <definedName name="基金处室" localSheetId="20">#REF!</definedName>
    <definedName name="基金处室" localSheetId="21">#REF!</definedName>
    <definedName name="基金处室" localSheetId="22">#REF!</definedName>
    <definedName name="基金处室" localSheetId="23">#REF!</definedName>
    <definedName name="基金处室" localSheetId="24">#REF!</definedName>
    <definedName name="基金处室" localSheetId="25">#REF!</definedName>
    <definedName name="基金处室" localSheetId="26">#REF!</definedName>
    <definedName name="基金处室">#REF!</definedName>
    <definedName name="基金金额" localSheetId="8">#REF!</definedName>
    <definedName name="基金金额" localSheetId="9">#REF!</definedName>
    <definedName name="基金金额" localSheetId="10">#REF!</definedName>
    <definedName name="基金金额" localSheetId="11">#REF!</definedName>
    <definedName name="基金金额" localSheetId="12">#REF!</definedName>
    <definedName name="基金金额" localSheetId="16">#REF!</definedName>
    <definedName name="基金金额" localSheetId="19">#REF!</definedName>
    <definedName name="基金金额" localSheetId="20">#REF!</definedName>
    <definedName name="基金金额" localSheetId="21">#REF!</definedName>
    <definedName name="基金金额" localSheetId="22">#REF!</definedName>
    <definedName name="基金金额" localSheetId="23">#REF!</definedName>
    <definedName name="基金金额" localSheetId="24">#REF!</definedName>
    <definedName name="基金金额" localSheetId="25">#REF!</definedName>
    <definedName name="基金金额" localSheetId="26">#REF!</definedName>
    <definedName name="基金金额">#REF!</definedName>
    <definedName name="基金科目" localSheetId="8">#REF!</definedName>
    <definedName name="基金科目" localSheetId="9">#REF!</definedName>
    <definedName name="基金科目" localSheetId="10">#REF!</definedName>
    <definedName name="基金科目" localSheetId="11">#REF!</definedName>
    <definedName name="基金科目" localSheetId="12">#REF!</definedName>
    <definedName name="基金科目" localSheetId="16">#REF!</definedName>
    <definedName name="基金科目" localSheetId="19">#REF!</definedName>
    <definedName name="基金科目" localSheetId="20">#REF!</definedName>
    <definedName name="基金科目" localSheetId="21">#REF!</definedName>
    <definedName name="基金科目" localSheetId="22">#REF!</definedName>
    <definedName name="基金科目" localSheetId="23">#REF!</definedName>
    <definedName name="基金科目" localSheetId="24">#REF!</definedName>
    <definedName name="基金科目" localSheetId="25">#REF!</definedName>
    <definedName name="基金科目" localSheetId="26">#REF!</definedName>
    <definedName name="基金科目">#REF!</definedName>
    <definedName name="基金类型" localSheetId="8">#REF!</definedName>
    <definedName name="基金类型" localSheetId="9">#REF!</definedName>
    <definedName name="基金类型" localSheetId="10">#REF!</definedName>
    <definedName name="基金类型" localSheetId="11">#REF!</definedName>
    <definedName name="基金类型" localSheetId="12">#REF!</definedName>
    <definedName name="基金类型" localSheetId="16">#REF!</definedName>
    <definedName name="基金类型" localSheetId="19">#REF!</definedName>
    <definedName name="基金类型" localSheetId="20">#REF!</definedName>
    <definedName name="基金类型" localSheetId="21">#REF!</definedName>
    <definedName name="基金类型" localSheetId="22">#REF!</definedName>
    <definedName name="基金类型" localSheetId="23">#REF!</definedName>
    <definedName name="基金类型" localSheetId="24">#REF!</definedName>
    <definedName name="基金类型" localSheetId="25">#REF!</definedName>
    <definedName name="基金类型" localSheetId="26">#REF!</definedName>
    <definedName name="基金类型">#REF!</definedName>
    <definedName name="建设情况" localSheetId="8">[98]指标项!$D$2:$D$3</definedName>
    <definedName name="建设情况" localSheetId="9">[98]指标项!$D$2:$D$3</definedName>
    <definedName name="建设情况" localSheetId="19">[98]指标项!$D$2:$D$3</definedName>
    <definedName name="建设情况" localSheetId="20">[98]指标项!$D$2:$D$3</definedName>
    <definedName name="建设情况" localSheetId="24">[100]指标项!$D$2:$D$3</definedName>
    <definedName name="建设情况" localSheetId="25">[100]指标项!$D$2:$D$3</definedName>
    <definedName name="建设情况" localSheetId="26">[101]指标项!$D$2:$D$3</definedName>
    <definedName name="建设情况">[101]指标项!$D$2:$D$3</definedName>
    <definedName name="交集补助比例">1/2</definedName>
    <definedName name="交通费" localSheetId="8">VLOOKUP([100]经费权重!$B1,[102]分县数据!$A$9:$BA$258,23,)</definedName>
    <definedName name="交通费" localSheetId="9">VLOOKUP([100]经费权重!$B1,[102]分县数据!$A$9:$BA$258,23,)</definedName>
    <definedName name="交通费" localSheetId="19">VLOOKUP([100]经费权重!$B1,[102]分县数据!$A$9:$BA$258,23,)</definedName>
    <definedName name="交通费" localSheetId="20">VLOOKUP([100]经费权重!$B1,[102]分县数据!$A$9:$BA$258,23,)</definedName>
    <definedName name="交通费" localSheetId="24">VLOOKUP([103]经费权重!$B1,[104]分县数据!$A$9:$BA$258,23,)</definedName>
    <definedName name="交通费" localSheetId="25">VLOOKUP([103]经费权重!$B1,[104]分县数据!$A$9:$BA$258,23,)</definedName>
    <definedName name="交通费" localSheetId="26">VLOOKUP([105]经费权重!$B1,[106]分县数据!$A$9:$BA$258,23,)</definedName>
    <definedName name="交通费">VLOOKUP([106]经费权重!$B1,[103]分县数据!$A$9:$BA$258,23,)</definedName>
    <definedName name="教育部门" localSheetId="8">VLOOKUP([67]公路里程!$D1,'[71]2009'!$A$10:$AS$255,34,)</definedName>
    <definedName name="教育部门" localSheetId="9">VLOOKUP([67]公路里程!$D1,'[71]2009'!$A$10:$AS$255,34,)</definedName>
    <definedName name="教育部门" localSheetId="19">VLOOKUP([67]公路里程!$D1,'[71]2009'!$A$10:$AS$255,34,)</definedName>
    <definedName name="教育部门" localSheetId="20">VLOOKUP([67]公路里程!$D1,'[71]2009'!$A$10:$AS$255,34,)</definedName>
    <definedName name="教育部门" localSheetId="24">VLOOKUP([70]公路里程!$D1,'[74]2009'!$A$10:$AS$255,34,)</definedName>
    <definedName name="教育部门" localSheetId="25">VLOOKUP([70]公路里程!$D1,'[74]2009'!$A$10:$AS$255,34,)</definedName>
    <definedName name="教育部门" localSheetId="26">VLOOKUP([72]公路里程!$D1,'[75]2009'!$A$10:$AS$255,34,)</definedName>
    <definedName name="教育部门">VLOOKUP([73]公路里程!$D1,'[75]2009'!$A$10:$AS$255,34,)</definedName>
    <definedName name="金额" localSheetId="8">#REF!</definedName>
    <definedName name="金额" localSheetId="9">#REF!</definedName>
    <definedName name="金额" localSheetId="10">#REF!</definedName>
    <definedName name="金额" localSheetId="11">#REF!</definedName>
    <definedName name="金额" localSheetId="12">#REF!</definedName>
    <definedName name="金额" localSheetId="16">#REF!</definedName>
    <definedName name="金额" localSheetId="19">#REF!</definedName>
    <definedName name="金额" localSheetId="20">#REF!</definedName>
    <definedName name="金额" localSheetId="21">#REF!</definedName>
    <definedName name="金额" localSheetId="22">#REF!</definedName>
    <definedName name="金额" localSheetId="23">#REF!</definedName>
    <definedName name="金额" localSheetId="24">#REF!</definedName>
    <definedName name="金额" localSheetId="25">#REF!</definedName>
    <definedName name="金额" localSheetId="26">#REF!</definedName>
    <definedName name="金额">#REF!</definedName>
    <definedName name="决算数" localSheetId="8">#REF!</definedName>
    <definedName name="决算数" localSheetId="9">#REF!</definedName>
    <definedName name="决算数" localSheetId="10">#REF!</definedName>
    <definedName name="决算数" localSheetId="11">#REF!</definedName>
    <definedName name="决算数" localSheetId="12">#REF!</definedName>
    <definedName name="决算数" localSheetId="16">#REF!</definedName>
    <definedName name="决算数" localSheetId="19">#REF!</definedName>
    <definedName name="决算数" localSheetId="20">#REF!</definedName>
    <definedName name="决算数" localSheetId="21">#REF!</definedName>
    <definedName name="决算数" localSheetId="22">#REF!</definedName>
    <definedName name="决算数" localSheetId="23">#REF!</definedName>
    <definedName name="决算数" localSheetId="24">#REF!</definedName>
    <definedName name="决算数" localSheetId="25">#REF!</definedName>
    <definedName name="决算数" localSheetId="26">#REF!</definedName>
    <definedName name="决算数">#REF!</definedName>
    <definedName name="科目" localSheetId="8">#REF!</definedName>
    <definedName name="科目" localSheetId="9">#REF!</definedName>
    <definedName name="科目" localSheetId="10">#REF!</definedName>
    <definedName name="科目" localSheetId="11">#REF!</definedName>
    <definedName name="科目" localSheetId="12">#REF!</definedName>
    <definedName name="科目" localSheetId="16">#REF!</definedName>
    <definedName name="科目" localSheetId="19">#REF!</definedName>
    <definedName name="科目" localSheetId="20">#REF!</definedName>
    <definedName name="科目" localSheetId="21">#REF!</definedName>
    <definedName name="科目" localSheetId="22">#REF!</definedName>
    <definedName name="科目" localSheetId="23">#REF!</definedName>
    <definedName name="科目" localSheetId="24">#REF!</definedName>
    <definedName name="科目" localSheetId="25">#REF!</definedName>
    <definedName name="科目" localSheetId="26">#REF!</definedName>
    <definedName name="科目">#REF!</definedName>
    <definedName name="可比增幅上限" localSheetId="8">[32]J02分配因素!$B$10</definedName>
    <definedName name="可比增幅上限" localSheetId="9">[32]J02分配因素!$B$10</definedName>
    <definedName name="可比增幅上限" localSheetId="19">[32]J02分配因素!$B$10</definedName>
    <definedName name="可比增幅上限" localSheetId="20">[32]J02分配因素!$B$10</definedName>
    <definedName name="可比增幅上限" localSheetId="24">[33]J02分配因素!$B$10</definedName>
    <definedName name="可比增幅上限" localSheetId="25">[33]J02分配因素!$B$10</definedName>
    <definedName name="可比增幅上限" localSheetId="26">[34]J02分配因素!$B$10</definedName>
    <definedName name="可比增幅上限">[34]J02分配因素!$B$10</definedName>
    <definedName name="可比增幅下限" localSheetId="8">[32]J02分配因素!$B$11</definedName>
    <definedName name="可比增幅下限" localSheetId="9">[32]J02分配因素!$B$11</definedName>
    <definedName name="可比增幅下限" localSheetId="19">[32]J02分配因素!$B$11</definedName>
    <definedName name="可比增幅下限" localSheetId="20">[32]J02分配因素!$B$11</definedName>
    <definedName name="可比增幅下限" localSheetId="24">[33]J02分配因素!$B$11</definedName>
    <definedName name="可比增幅下限" localSheetId="25">[33]J02分配因素!$B$11</definedName>
    <definedName name="可比增幅下限" localSheetId="26">[34]J02分配因素!$B$11</definedName>
    <definedName name="可比增幅下限">[34]J02分配因素!$B$11</definedName>
    <definedName name="昆明" localSheetId="8">'[10]SW-TEO'!#REF!</definedName>
    <definedName name="昆明" localSheetId="9">'[10]SW-TEO'!#REF!</definedName>
    <definedName name="昆明" localSheetId="19">'[10]SW-TEO'!#REF!</definedName>
    <definedName name="昆明" localSheetId="20">'[10]SW-TEO'!#REF!</definedName>
    <definedName name="昆明" localSheetId="26">'[12]SW-TEO'!#REF!</definedName>
    <definedName name="昆明">'[11]SW-TEO'!#REF!</definedName>
    <definedName name="类型" localSheetId="8">#REF!</definedName>
    <definedName name="类型" localSheetId="9">#REF!</definedName>
    <definedName name="类型" localSheetId="10">#REF!</definedName>
    <definedName name="类型" localSheetId="11">#REF!</definedName>
    <definedName name="类型" localSheetId="12">#REF!</definedName>
    <definedName name="类型" localSheetId="16">#REF!</definedName>
    <definedName name="类型" localSheetId="19">#REF!</definedName>
    <definedName name="类型" localSheetId="20">#REF!</definedName>
    <definedName name="类型" localSheetId="21">#REF!</definedName>
    <definedName name="类型" localSheetId="22">#REF!</definedName>
    <definedName name="类型" localSheetId="23">#REF!</definedName>
    <definedName name="类型" localSheetId="24">#REF!</definedName>
    <definedName name="类型" localSheetId="25">#REF!</definedName>
    <definedName name="类型" localSheetId="26">#REF!</definedName>
    <definedName name="类型">#REF!</definedName>
    <definedName name="离退休" localSheetId="8">VLOOKUP([67]公路里程!$D1,[104]Sheet1!$A$3:$J$252,2,)</definedName>
    <definedName name="离退休" localSheetId="9">VLOOKUP([67]公路里程!$D1,[104]Sheet1!$A$3:$J$252,2,)</definedName>
    <definedName name="离退休" localSheetId="19">VLOOKUP([67]公路里程!$D1,[104]Sheet1!$A$3:$J$252,2,)</definedName>
    <definedName name="离退休" localSheetId="20">VLOOKUP([67]公路里程!$D1,[104]Sheet1!$A$3:$J$252,2,)</definedName>
    <definedName name="离退休" localSheetId="24">VLOOKUP([70]公路里程!$D1,[107]Sheet1!$A$3:$J$252,2,)</definedName>
    <definedName name="离退休" localSheetId="25">VLOOKUP([70]公路里程!$D1,[107]Sheet1!$A$3:$J$252,2,)</definedName>
    <definedName name="离退休" localSheetId="26">VLOOKUP([72]公路里程!$D1,[108]Sheet1!$A$3:$J$252,2,)</definedName>
    <definedName name="离退休">VLOOKUP([73]公路里程!$D1,[108]Sheet1!$A$3:$J$252,2,)</definedName>
    <definedName name="连通方式" localSheetId="8">[98]指标项!$F$2:$F$6</definedName>
    <definedName name="连通方式" localSheetId="9">[98]指标项!$F$2:$F$6</definedName>
    <definedName name="连通方式" localSheetId="19">[98]指标项!$F$2:$F$6</definedName>
    <definedName name="连通方式" localSheetId="20">[98]指标项!$F$2:$F$6</definedName>
    <definedName name="连通方式" localSheetId="24">[100]指标项!$F$2:$F$6</definedName>
    <definedName name="连通方式" localSheetId="25">[100]指标项!$F$2:$F$6</definedName>
    <definedName name="连通方式" localSheetId="26">[101]指标项!$F$2:$F$6</definedName>
    <definedName name="连通方式">[101]指标项!$F$2:$F$6</definedName>
    <definedName name="连通性质" localSheetId="8">[98]指标项!$E$2:$E$5</definedName>
    <definedName name="连通性质" localSheetId="9">[98]指标项!$E$2:$E$5</definedName>
    <definedName name="连通性质" localSheetId="19">[98]指标项!$E$2:$E$5</definedName>
    <definedName name="连通性质" localSheetId="20">[98]指标项!$E$2:$E$5</definedName>
    <definedName name="连通性质" localSheetId="24">[100]指标项!$E$2:$E$5</definedName>
    <definedName name="连通性质" localSheetId="25">[100]指标项!$E$2:$E$5</definedName>
    <definedName name="连通性质" localSheetId="26">[101]指标项!$E$2:$E$5</definedName>
    <definedName name="连通性质">[101]指标项!$E$2:$E$5</definedName>
    <definedName name="林业部门" localSheetId="8">VLOOKUP([67]公路里程!$D1,[104]Sheet1!$A$3:$J$252,6,)</definedName>
    <definedName name="林业部门" localSheetId="9">VLOOKUP([67]公路里程!$D1,[104]Sheet1!$A$3:$J$252,6,)</definedName>
    <definedName name="林业部门" localSheetId="19">VLOOKUP([67]公路里程!$D1,[104]Sheet1!$A$3:$J$252,6,)</definedName>
    <definedName name="林业部门" localSheetId="20">VLOOKUP([67]公路里程!$D1,[104]Sheet1!$A$3:$J$252,6,)</definedName>
    <definedName name="林业部门" localSheetId="24">VLOOKUP([70]公路里程!$D1,[107]Sheet1!$A$3:$J$252,6,)</definedName>
    <definedName name="林业部门" localSheetId="25">VLOOKUP([70]公路里程!$D1,[107]Sheet1!$A$3:$J$252,6,)</definedName>
    <definedName name="林业部门" localSheetId="26">VLOOKUP([72]公路里程!$D1,[108]Sheet1!$A$3:$J$252,6,)</definedName>
    <definedName name="林业部门">VLOOKUP([73]公路里程!$D1,[108]Sheet1!$A$3:$J$252,6,)</definedName>
    <definedName name="民改公生均标准" localSheetId="8">#REF!</definedName>
    <definedName name="民改公生均标准" localSheetId="9">#REF!</definedName>
    <definedName name="民改公生均标准" localSheetId="10">#REF!</definedName>
    <definedName name="民改公生均标准" localSheetId="11">#REF!</definedName>
    <definedName name="民改公生均标准" localSheetId="12">#REF!</definedName>
    <definedName name="民改公生均标准" localSheetId="16">#REF!</definedName>
    <definedName name="民改公生均标准" localSheetId="19">#REF!</definedName>
    <definedName name="民改公生均标准" localSheetId="20">#REF!</definedName>
    <definedName name="民改公生均标准" localSheetId="21">#REF!</definedName>
    <definedName name="民改公生均标准" localSheetId="22">#REF!</definedName>
    <definedName name="民改公生均标准" localSheetId="23">#REF!</definedName>
    <definedName name="民改公生均标准" localSheetId="24">#REF!</definedName>
    <definedName name="民改公生均标准" localSheetId="25">#REF!</definedName>
    <definedName name="民改公生均标准" localSheetId="26">#REF!</definedName>
    <definedName name="民改公生均标准">#REF!</definedName>
    <definedName name="农林水气" localSheetId="8">[107]D011H403!$A$5:$C$60</definedName>
    <definedName name="农林水气" localSheetId="9">[107]D011H403!$A$5:$C$60</definedName>
    <definedName name="农林水气" localSheetId="19">[107]D011H403!$A$5:$C$60</definedName>
    <definedName name="农林水气" localSheetId="20">[107]D011H403!$A$5:$C$60</definedName>
    <definedName name="农林水气" localSheetId="24">[109]D011H403!$A$5:$C$60</definedName>
    <definedName name="农林水气" localSheetId="25">[109]D011H403!$A$5:$C$60</definedName>
    <definedName name="农林水气" localSheetId="26">[110]D011H403!$A$5:$C$60</definedName>
    <definedName name="农林水气">[110]D011H403!$A$5:$C$60</definedName>
    <definedName name="农业部门" localSheetId="8">VLOOKUP([67]公路里程!$D1,[104]Sheet1!$A$7:$J$252,5,)</definedName>
    <definedName name="农业部门" localSheetId="9">VLOOKUP([67]公路里程!$D1,[104]Sheet1!$A$7:$J$252,5,)</definedName>
    <definedName name="农业部门" localSheetId="19">VLOOKUP([67]公路里程!$D1,[104]Sheet1!$A$7:$J$252,5,)</definedName>
    <definedName name="农业部门" localSheetId="20">VLOOKUP([67]公路里程!$D1,[104]Sheet1!$A$7:$J$252,5,)</definedName>
    <definedName name="农业部门" localSheetId="24">VLOOKUP([70]公路里程!$D1,[107]Sheet1!$A$7:$J$252,5,)</definedName>
    <definedName name="农业部门" localSheetId="25">VLOOKUP([70]公路里程!$D1,[107]Sheet1!$A$7:$J$252,5,)</definedName>
    <definedName name="农业部门" localSheetId="26">VLOOKUP([72]公路里程!$D1,[108]Sheet1!$A$7:$J$252,5,)</definedName>
    <definedName name="农业部门">VLOOKUP([73]公路里程!$D1,[108]Sheet1!$A$7:$J$252,5,)</definedName>
    <definedName name="农业人口2003年" localSheetId="8">[109]农业人口!$E$4:$E$184</definedName>
    <definedName name="农业人口2003年" localSheetId="9">[109]农业人口!$E$4:$E$184</definedName>
    <definedName name="农业人口2003年" localSheetId="19">[109]农业人口!$E$4:$E$184</definedName>
    <definedName name="农业人口2003年" localSheetId="20">[109]农业人口!$E$4:$E$184</definedName>
    <definedName name="农业人口2003年" localSheetId="24">[111]农业人口!$E$4:$E$184</definedName>
    <definedName name="农业人口2003年" localSheetId="25">[111]农业人口!$E$4:$E$184</definedName>
    <definedName name="农业人口2003年" localSheetId="26">[112]农业人口!$E$4:$E$184</definedName>
    <definedName name="农业人口2003年">[112]农业人口!$E$4:$E$184</definedName>
    <definedName name="农业税分县2003年" localSheetId="8">[86]一般预算收入!$S$4:$S$184</definedName>
    <definedName name="农业税分县2003年" localSheetId="9">[86]一般预算收入!$S$4:$S$184</definedName>
    <definedName name="农业税分县2003年" localSheetId="19">[86]一般预算收入!$S$4:$S$184</definedName>
    <definedName name="农业税分县2003年" localSheetId="20">[86]一般预算收入!$S$4:$S$184</definedName>
    <definedName name="农业税分县2003年" localSheetId="24">[88]一般预算收入!$S$4:$S$184</definedName>
    <definedName name="农业税分县2003年" localSheetId="25">[88]一般预算收入!$S$4:$S$184</definedName>
    <definedName name="农业税分县2003年" localSheetId="26">[89]一般预算收入!$S$4:$S$184</definedName>
    <definedName name="农业税分县2003年">[89]一般预算收入!$S$4:$S$184</definedName>
    <definedName name="农业税合计2003年" localSheetId="8">[86]一般预算收入!$S$4</definedName>
    <definedName name="农业税合计2003年" localSheetId="9">[86]一般预算收入!$S$4</definedName>
    <definedName name="农业税合计2003年" localSheetId="19">[86]一般预算收入!$S$4</definedName>
    <definedName name="农业税合计2003年" localSheetId="20">[86]一般预算收入!$S$4</definedName>
    <definedName name="农业税合计2003年" localSheetId="24">[88]一般预算收入!$S$4</definedName>
    <definedName name="农业税合计2003年" localSheetId="25">[88]一般预算收入!$S$4</definedName>
    <definedName name="农业税合计2003年" localSheetId="26">[89]一般预算收入!$S$4</definedName>
    <definedName name="农业税合计2003年">[89]一般预算收入!$S$4</definedName>
    <definedName name="农业特产税分县2003年" localSheetId="8">[86]一般预算收入!$T$4:$T$184</definedName>
    <definedName name="农业特产税分县2003年" localSheetId="9">[86]一般预算收入!$T$4:$T$184</definedName>
    <definedName name="农业特产税分县2003年" localSheetId="19">[86]一般预算收入!$T$4:$T$184</definedName>
    <definedName name="农业特产税分县2003年" localSheetId="20">[86]一般预算收入!$T$4:$T$184</definedName>
    <definedName name="农业特产税分县2003年" localSheetId="24">[88]一般预算收入!$T$4:$T$184</definedName>
    <definedName name="农业特产税分县2003年" localSheetId="25">[88]一般预算收入!$T$4:$T$184</definedName>
    <definedName name="农业特产税分县2003年" localSheetId="26">[89]一般预算收入!$T$4:$T$184</definedName>
    <definedName name="农业特产税分县2003年">[89]一般预算收入!$T$4:$T$184</definedName>
    <definedName name="农业特产税合计2003年" localSheetId="8">[86]一般预算收入!$T$4</definedName>
    <definedName name="农业特产税合计2003年" localSheetId="9">[86]一般预算收入!$T$4</definedName>
    <definedName name="农业特产税合计2003年" localSheetId="19">[86]一般预算收入!$T$4</definedName>
    <definedName name="农业特产税合计2003年" localSheetId="20">[86]一般预算收入!$T$4</definedName>
    <definedName name="农业特产税合计2003年" localSheetId="24">[88]一般预算收入!$T$4</definedName>
    <definedName name="农业特产税合计2003年" localSheetId="25">[88]一般预算收入!$T$4</definedName>
    <definedName name="农业特产税合计2003年" localSheetId="26">[89]一般预算收入!$T$4</definedName>
    <definedName name="农业特产税合计2003年">[89]一般预算收入!$T$4</definedName>
    <definedName name="农业用地面积" localSheetId="8">[111]农业用地!$E$4:$E$184</definedName>
    <definedName name="农业用地面积" localSheetId="9">[111]农业用地!$E$4:$E$184</definedName>
    <definedName name="农业用地面积" localSheetId="19">[111]农业用地!$E$4:$E$184</definedName>
    <definedName name="农业用地面积" localSheetId="20">[111]农业用地!$E$4:$E$184</definedName>
    <definedName name="农业用地面积" localSheetId="24">[113]农业用地!$E$4:$E$184</definedName>
    <definedName name="农业用地面积" localSheetId="25">[113]农业用地!$E$4:$E$184</definedName>
    <definedName name="农业用地面积" localSheetId="26">[114]农业用地!$E$4:$E$184</definedName>
    <definedName name="农业用地面积">[114]农业用地!$E$4:$E$184</definedName>
    <definedName name="平台" localSheetId="8">'[10]SW-TEO'!#REF!</definedName>
    <definedName name="平台" localSheetId="9">'[10]SW-TEO'!#REF!</definedName>
    <definedName name="平台" localSheetId="19">'[10]SW-TEO'!#REF!</definedName>
    <definedName name="平台" localSheetId="20">'[10]SW-TEO'!#REF!</definedName>
    <definedName name="平台" localSheetId="26">'[12]SW-TEO'!#REF!</definedName>
    <definedName name="平台">'[11]SW-TEO'!#REF!</definedName>
    <definedName name="平台法人性质" localSheetId="8">[113]参数表!$D$2:$D$4</definedName>
    <definedName name="平台法人性质" localSheetId="9">[113]参数表!$D$2:$D$4</definedName>
    <definedName name="平台法人性质" localSheetId="19">[113]参数表!$D$2:$D$4</definedName>
    <definedName name="平台法人性质" localSheetId="20">[113]参数表!$D$2:$D$4</definedName>
    <definedName name="平台法人性质" localSheetId="24">[115]参数表!$D$2:$D$4</definedName>
    <definedName name="平台法人性质" localSheetId="25">[115]参数表!$D$2:$D$4</definedName>
    <definedName name="平台法人性质" localSheetId="26">[116]参数表!$D$2:$D$4</definedName>
    <definedName name="平台法人性质">[116]参数表!$D$2:$D$4</definedName>
    <definedName name="其他补助比例">40%</definedName>
    <definedName name="其他限制开发区资金规模">10</definedName>
    <definedName name="其他支出" localSheetId="8">VLOOKUP([67]公路里程!$D1,'[71]2009'!$A$10:$AS$255,45,)</definedName>
    <definedName name="其他支出" localSheetId="9">VLOOKUP([67]公路里程!$D1,'[71]2009'!$A$10:$AS$255,45,)</definedName>
    <definedName name="其他支出" localSheetId="19">VLOOKUP([67]公路里程!$D1,'[71]2009'!$A$10:$AS$255,45,)</definedName>
    <definedName name="其他支出" localSheetId="20">VLOOKUP([67]公路里程!$D1,'[71]2009'!$A$10:$AS$255,45,)</definedName>
    <definedName name="其他支出" localSheetId="24">VLOOKUP([70]公路里程!$D1,'[74]2009'!$A$10:$AS$255,45,)</definedName>
    <definedName name="其他支出" localSheetId="25">VLOOKUP([70]公路里程!$D1,'[74]2009'!$A$10:$AS$255,45,)</definedName>
    <definedName name="其他支出" localSheetId="26">VLOOKUP([72]公路里程!$D1,'[75]2009'!$A$10:$AS$255,45,)</definedName>
    <definedName name="其他支出">VLOOKUP([73]公路里程!$D1,'[75]2009'!$A$10:$AS$255,45,)</definedName>
    <definedName name="契税分县2003年" localSheetId="8">[86]一般预算收入!$V$4:$V$184</definedName>
    <definedName name="契税分县2003年" localSheetId="9">[86]一般预算收入!$V$4:$V$184</definedName>
    <definedName name="契税分县2003年" localSheetId="19">[86]一般预算收入!$V$4:$V$184</definedName>
    <definedName name="契税分县2003年" localSheetId="20">[86]一般预算收入!$V$4:$V$184</definedName>
    <definedName name="契税分县2003年" localSheetId="24">[88]一般预算收入!$V$4:$V$184</definedName>
    <definedName name="契税分县2003年" localSheetId="25">[88]一般预算收入!$V$4:$V$184</definedName>
    <definedName name="契税分县2003年" localSheetId="26">[89]一般预算收入!$V$4:$V$184</definedName>
    <definedName name="契税分县2003年">[89]一般预算收入!$V$4:$V$184</definedName>
    <definedName name="契税合计2003年" localSheetId="8">[86]一般预算收入!$V$4</definedName>
    <definedName name="契税合计2003年" localSheetId="9">[86]一般预算收入!$V$4</definedName>
    <definedName name="契税合计2003年" localSheetId="19">[86]一般预算收入!$V$4</definedName>
    <definedName name="契税合计2003年" localSheetId="20">[86]一般预算收入!$V$4</definedName>
    <definedName name="契税合计2003年" localSheetId="24">[88]一般预算收入!$V$4</definedName>
    <definedName name="契税合计2003年" localSheetId="25">[88]一般预算收入!$V$4</definedName>
    <definedName name="契税合计2003年" localSheetId="26">[89]一般预算收入!$V$4</definedName>
    <definedName name="契税合计2003年">[89]一般预算收入!$V$4</definedName>
    <definedName name="取暖费" localSheetId="8">VLOOKUP([100]经费权重!$B1,[102]分县数据!$A$9:$BA$258,21,)</definedName>
    <definedName name="取暖费" localSheetId="9">VLOOKUP([100]经费权重!$B1,[102]分县数据!$A$9:$BA$258,21,)</definedName>
    <definedName name="取暖费" localSheetId="19">VLOOKUP([100]经费权重!$B1,[102]分县数据!$A$9:$BA$258,21,)</definedName>
    <definedName name="取暖费" localSheetId="20">VLOOKUP([100]经费权重!$B1,[102]分县数据!$A$9:$BA$258,21,)</definedName>
    <definedName name="取暖费" localSheetId="24">VLOOKUP([103]经费权重!$B1,[104]分县数据!$A$9:$BA$258,21,)</definedName>
    <definedName name="取暖费" localSheetId="25">VLOOKUP([103]经费权重!$B1,[104]分县数据!$A$9:$BA$258,21,)</definedName>
    <definedName name="取暖费" localSheetId="26">VLOOKUP([105]经费权重!$B1,[106]分县数据!$A$9:$BA$258,21,)</definedName>
    <definedName name="取暖费">VLOOKUP([106]经费权重!$B1,[103]分县数据!$A$9:$BA$258,21,)</definedName>
    <definedName name="去年" localSheetId="8">'[61]1-4余额表'!$L$4</definedName>
    <definedName name="去年" localSheetId="9">'[61]1-4余额表'!$L$4</definedName>
    <definedName name="去年" localSheetId="19">'[61]1-4余额表'!$L$4</definedName>
    <definedName name="去年" localSheetId="20">'[61]1-4余额表'!$L$4</definedName>
    <definedName name="去年" localSheetId="24">'[63]1-4余额表'!$L$4</definedName>
    <definedName name="去年" localSheetId="25">'[63]1-4余额表'!$L$4</definedName>
    <definedName name="去年" localSheetId="26">'[64]1-4余额表'!$L$4</definedName>
    <definedName name="去年">'[64]1-4余额表'!$L$4</definedName>
    <definedName name="全部担保" localSheetId="8">OFFSET('[80]1-1余额表'!$G$7,,,COUNTA('[80]1-1余额表'!$G:$G)-1)</definedName>
    <definedName name="全部担保" localSheetId="9">OFFSET('[80]1-1余额表'!$G$7,,,COUNTA('[80]1-1余额表'!$G:$G)-1)</definedName>
    <definedName name="全部担保" localSheetId="19">OFFSET('[80]1-1余额表'!$G$7,,,COUNTA('[80]1-1余额表'!$G:$G)-1)</definedName>
    <definedName name="全部担保" localSheetId="20">OFFSET('[80]1-1余额表'!$G$7,,,COUNTA('[80]1-1余额表'!$G:$G)-1)</definedName>
    <definedName name="全部担保" localSheetId="24">OFFSET('[82]1-1余额表'!$G$7,,,COUNTA('[82]1-1余额表'!$G:$G)-1)</definedName>
    <definedName name="全部担保" localSheetId="25">OFFSET('[82]1-1余额表'!$G$7,,,COUNTA('[82]1-1余额表'!$G:$G)-1)</definedName>
    <definedName name="全部担保" localSheetId="26">OFFSET('[83]1-1余额表'!$G$7,,,COUNTA('[83]1-1余额表'!$G:$G)-1)</definedName>
    <definedName name="全部担保">OFFSET('[83]1-1余额表'!$G$7,,,COUNTA('[83]1-1余额表'!$G:$G)-1)</definedName>
    <definedName name="全部一般" localSheetId="8">OFFSET('[80]1-1余额表'!$E$7,,,COUNTA('[80]1-1余额表'!$E:$E)-1)</definedName>
    <definedName name="全部一般" localSheetId="9">OFFSET('[80]1-1余额表'!$E$7,,,COUNTA('[80]1-1余额表'!$E:$E)-1)</definedName>
    <definedName name="全部一般" localSheetId="19">OFFSET('[80]1-1余额表'!$E$7,,,COUNTA('[80]1-1余额表'!$E:$E)-1)</definedName>
    <definedName name="全部一般" localSheetId="20">OFFSET('[80]1-1余额表'!$E$7,,,COUNTA('[80]1-1余额表'!$E:$E)-1)</definedName>
    <definedName name="全部一般" localSheetId="24">OFFSET('[82]1-1余额表'!$E$7,,,COUNTA('[82]1-1余额表'!$E:$E)-1)</definedName>
    <definedName name="全部一般" localSheetId="25">OFFSET('[82]1-1余额表'!$E$7,,,COUNTA('[82]1-1余额表'!$E:$E)-1)</definedName>
    <definedName name="全部一般" localSheetId="26">OFFSET('[83]1-1余额表'!$E$7,,,COUNTA('[83]1-1余额表'!$E:$E)-1)</definedName>
    <definedName name="全部一般">OFFSET('[83]1-1余额表'!$E$7,,,COUNTA('[83]1-1余额表'!$E:$E)-1)</definedName>
    <definedName name="全部余额" localSheetId="8">OFFSET('[80]1-1余额表'!$C$7,,,COUNTA('[80]1-1余额表'!$C:$C)-1)</definedName>
    <definedName name="全部余额" localSheetId="9">OFFSET('[80]1-1余额表'!$C$7,,,COUNTA('[80]1-1余额表'!$C:$C)-1)</definedName>
    <definedName name="全部余额" localSheetId="19">OFFSET('[80]1-1余额表'!$C$7,,,COUNTA('[80]1-1余额表'!$C:$C)-1)</definedName>
    <definedName name="全部余额" localSheetId="20">OFFSET('[80]1-1余额表'!$C$7,,,COUNTA('[80]1-1余额表'!$C:$C)-1)</definedName>
    <definedName name="全部余额" localSheetId="24">OFFSET('[82]1-1余额表'!$C$7,,,COUNTA('[82]1-1余额表'!$C:$C)-1)</definedName>
    <definedName name="全部余额" localSheetId="25">OFFSET('[82]1-1余额表'!$C$7,,,COUNTA('[82]1-1余额表'!$C:$C)-1)</definedName>
    <definedName name="全部余额" localSheetId="26">OFFSET('[83]1-1余额表'!$C$7,,,COUNTA('[83]1-1余额表'!$C:$C)-1)</definedName>
    <definedName name="全部余额">OFFSET('[83]1-1余额表'!$C$7,,,COUNTA('[83]1-1余额表'!$C:$C)-1)</definedName>
    <definedName name="全部直接" localSheetId="8">OFFSET('[80]1-1余额表'!$D$7,,,COUNTA('[80]1-1余额表'!$D:$D)-1)</definedName>
    <definedName name="全部直接" localSheetId="9">OFFSET('[80]1-1余额表'!$D$7,,,COUNTA('[80]1-1余额表'!$D:$D)-1)</definedName>
    <definedName name="全部直接" localSheetId="19">OFFSET('[80]1-1余额表'!$D$7,,,COUNTA('[80]1-1余额表'!$D:$D)-1)</definedName>
    <definedName name="全部直接" localSheetId="20">OFFSET('[80]1-1余额表'!$D$7,,,COUNTA('[80]1-1余额表'!$D:$D)-1)</definedName>
    <definedName name="全部直接" localSheetId="24">OFFSET('[82]1-1余额表'!$D$7,,,COUNTA('[82]1-1余额表'!$D:$D)-1)</definedName>
    <definedName name="全部直接" localSheetId="25">OFFSET('[82]1-1余额表'!$D$7,,,COUNTA('[82]1-1余额表'!$D:$D)-1)</definedName>
    <definedName name="全部直接" localSheetId="26">OFFSET('[83]1-1余额表'!$D$7,,,COUNTA('[83]1-1余额表'!$D:$D)-1)</definedName>
    <definedName name="全部直接">OFFSET('[83]1-1余额表'!$D$7,,,COUNTA('[83]1-1余额表'!$D:$D)-1)</definedName>
    <definedName name="全部专项" localSheetId="8">OFFSET('[80]1-1余额表'!$F$7,,,COUNTA('[80]1-1余额表'!$F:$F)-1)</definedName>
    <definedName name="全部专项" localSheetId="9">OFFSET('[80]1-1余额表'!$F$7,,,COUNTA('[80]1-1余额表'!$F:$F)-1)</definedName>
    <definedName name="全部专项" localSheetId="19">OFFSET('[80]1-1余额表'!$F$7,,,COUNTA('[80]1-1余额表'!$F:$F)-1)</definedName>
    <definedName name="全部专项" localSheetId="20">OFFSET('[80]1-1余额表'!$F$7,,,COUNTA('[80]1-1余额表'!$F:$F)-1)</definedName>
    <definedName name="全部专项" localSheetId="24">OFFSET('[82]1-1余额表'!$F$7,,,COUNTA('[82]1-1余额表'!$F:$F)-1)</definedName>
    <definedName name="全部专项" localSheetId="25">OFFSET('[82]1-1余额表'!$F$7,,,COUNTA('[82]1-1余额表'!$F:$F)-1)</definedName>
    <definedName name="全部专项" localSheetId="26">OFFSET('[83]1-1余额表'!$F$7,,,COUNTA('[83]1-1余额表'!$F:$F)-1)</definedName>
    <definedName name="全部专项">OFFSET('[83]1-1余额表'!$F$7,,,COUNTA('[83]1-1余额表'!$F:$F)-1)</definedName>
    <definedName name="全额差额比例" localSheetId="8">'[115]C01-1'!#REF!</definedName>
    <definedName name="全额差额比例" localSheetId="9">'[115]C01-1'!#REF!</definedName>
    <definedName name="全额差额比例" localSheetId="19">'[115]C01-1'!#REF!</definedName>
    <definedName name="全额差额比例" localSheetId="20">'[115]C01-1'!#REF!</definedName>
    <definedName name="全额差额比例" localSheetId="24">'[117]C01-1'!#REF!</definedName>
    <definedName name="全额差额比例" localSheetId="25">'[117]C01-1'!#REF!</definedName>
    <definedName name="全额差额比例" localSheetId="26">'[118]C01-1'!#REF!</definedName>
    <definedName name="全额差额比例">'[118]C01-1'!#REF!</definedName>
    <definedName name="全国县级一般公共预算支出占比" localSheetId="8">#REF!</definedName>
    <definedName name="全国县级一般公共预算支出占比" localSheetId="9">#REF!</definedName>
    <definedName name="全国县级一般公共预算支出占比" localSheetId="10">#REF!</definedName>
    <definedName name="全国县级一般公共预算支出占比" localSheetId="11">#REF!</definedName>
    <definedName name="全国县级一般公共预算支出占比" localSheetId="12">#REF!</definedName>
    <definedName name="全国县级一般公共预算支出占比" localSheetId="16">#REF!</definedName>
    <definedName name="全国县级一般公共预算支出占比" localSheetId="19">#REF!</definedName>
    <definedName name="全国县级一般公共预算支出占比" localSheetId="20">#REF!</definedName>
    <definedName name="全国县级一般公共预算支出占比" localSheetId="21">#REF!</definedName>
    <definedName name="全国县级一般公共预算支出占比" localSheetId="22">#REF!</definedName>
    <definedName name="全国县级一般公共预算支出占比" localSheetId="23">#REF!</definedName>
    <definedName name="全国县级一般公共预算支出占比" localSheetId="24">#REF!</definedName>
    <definedName name="全国县级一般公共预算支出占比" localSheetId="25">#REF!</definedName>
    <definedName name="全国县级一般公共预算支出占比" localSheetId="26">#REF!</definedName>
    <definedName name="全国县级一般公共预算支出占比">#REF!</definedName>
    <definedName name="人员标准支出" localSheetId="8">[117]人员支出!$E$4:$E$184</definedName>
    <definedName name="人员标准支出" localSheetId="9">[117]人员支出!$E$4:$E$184</definedName>
    <definedName name="人员标准支出" localSheetId="19">[117]人员支出!$E$4:$E$184</definedName>
    <definedName name="人员标准支出" localSheetId="20">[117]人员支出!$E$4:$E$184</definedName>
    <definedName name="人员标准支出" localSheetId="24">[119]人员支出!$E$4:$E$184</definedName>
    <definedName name="人员标准支出" localSheetId="25">[119]人员支出!$E$4:$E$184</definedName>
    <definedName name="人员标准支出" localSheetId="26">[120]人员支出!$E$4:$E$184</definedName>
    <definedName name="人员标准支出">[120]人员支出!$E$4:$E$184</definedName>
    <definedName name="人员经费" localSheetId="8">VLOOKUP([100]经费权重!$B1,[102]分县数据!$A$9:$BA$258,4,)+VLOOKUP([100]经费权重!$B1,[102]分县数据!$A$9:$BA$258,39,)</definedName>
    <definedName name="人员经费" localSheetId="9">VLOOKUP([100]经费权重!$B1,[102]分县数据!$A$9:$BA$258,4,)+VLOOKUP([100]经费权重!$B1,[102]分县数据!$A$9:$BA$258,39,)</definedName>
    <definedName name="人员经费" localSheetId="19">VLOOKUP([100]经费权重!$B1,[102]分县数据!$A$9:$BA$258,4,)+VLOOKUP([100]经费权重!$B1,[102]分县数据!$A$9:$BA$258,39,)</definedName>
    <definedName name="人员经费" localSheetId="20">VLOOKUP([100]经费权重!$B1,[102]分县数据!$A$9:$BA$258,4,)+VLOOKUP([100]经费权重!$B1,[102]分县数据!$A$9:$BA$258,39,)</definedName>
    <definedName name="人员经费" localSheetId="24">VLOOKUP([103]经费权重!$B1,[104]分县数据!$A$9:$BA$258,4,)+VLOOKUP([103]经费权重!$B1,[104]分县数据!$A$9:$BA$258,39,)</definedName>
    <definedName name="人员经费" localSheetId="25">VLOOKUP([103]经费权重!$B1,[104]分县数据!$A$9:$BA$258,4,)+VLOOKUP([103]经费权重!$B1,[104]分县数据!$A$9:$BA$258,39,)</definedName>
    <definedName name="人员经费" localSheetId="26">VLOOKUP([105]经费权重!$B1,[106]分县数据!$A$9:$BA$258,4,)+VLOOKUP([105]经费权重!$B1,[106]分县数据!$A$9:$BA$258,39,)</definedName>
    <definedName name="人员经费">VLOOKUP([106]经费权重!$B1,[103]分县数据!$A$9:$BA$258,4,)+VLOOKUP([106]经费权重!$B1,[103]分县数据!$A$9:$BA$258,39,)</definedName>
    <definedName name="日" localSheetId="8">#REF!</definedName>
    <definedName name="日" localSheetId="9">#REF!</definedName>
    <definedName name="日" localSheetId="10">#REF!</definedName>
    <definedName name="日" localSheetId="11">#REF!</definedName>
    <definedName name="日" localSheetId="12">#REF!</definedName>
    <definedName name="日" localSheetId="16">#REF!</definedName>
    <definedName name="日" localSheetId="19">#REF!</definedName>
    <definedName name="日" localSheetId="20">#REF!</definedName>
    <definedName name="日" localSheetId="21">#REF!</definedName>
    <definedName name="日" localSheetId="22">#REF!</definedName>
    <definedName name="日" localSheetId="23">#REF!</definedName>
    <definedName name="日" localSheetId="24">#REF!</definedName>
    <definedName name="日" localSheetId="25">#REF!</definedName>
    <definedName name="日" localSheetId="26">#REF!</definedName>
    <definedName name="日">#REF!</definedName>
    <definedName name="山东各县" localSheetId="8">#REF!</definedName>
    <definedName name="山东各县" localSheetId="9">#REF!</definedName>
    <definedName name="山东各县" localSheetId="10">#REF!</definedName>
    <definedName name="山东各县" localSheetId="11">#REF!</definedName>
    <definedName name="山东各县" localSheetId="12">#REF!</definedName>
    <definedName name="山东各县" localSheetId="16">#REF!</definedName>
    <definedName name="山东各县" localSheetId="19">#REF!</definedName>
    <definedName name="山东各县" localSheetId="20">#REF!</definedName>
    <definedName name="山东各县" localSheetId="21">#REF!</definedName>
    <definedName name="山东各县" localSheetId="22">#REF!</definedName>
    <definedName name="山东各县" localSheetId="23">#REF!</definedName>
    <definedName name="山东各县" localSheetId="24">#REF!</definedName>
    <definedName name="山东各县" localSheetId="25">#REF!</definedName>
    <definedName name="山东各县" localSheetId="26">#REF!</definedName>
    <definedName name="山东各县">#REF!</definedName>
    <definedName name="上年" localSheetId="8">'[61]1-4余额表'!$L$2</definedName>
    <definedName name="上年" localSheetId="9">'[61]1-4余额表'!$L$2</definedName>
    <definedName name="上年" localSheetId="19">'[61]1-4余额表'!$L$2</definedName>
    <definedName name="上年" localSheetId="20">'[61]1-4余额表'!$L$2</definedName>
    <definedName name="上年" localSheetId="24">'[63]1-4余额表'!$L$2</definedName>
    <definedName name="上年" localSheetId="25">'[63]1-4余额表'!$L$2</definedName>
    <definedName name="上年" localSheetId="26">'[64]1-4余额表'!$L$2</definedName>
    <definedName name="上年">'[64]1-4余额表'!$L$2</definedName>
    <definedName name="设计阶段" localSheetId="8">[98]指标项!$G$2:$G$5</definedName>
    <definedName name="设计阶段" localSheetId="9">[98]指标项!$G$2:$G$5</definedName>
    <definedName name="设计阶段" localSheetId="19">[98]指标项!$G$2:$G$5</definedName>
    <definedName name="设计阶段" localSheetId="20">[98]指标项!$G$2:$G$5</definedName>
    <definedName name="设计阶段" localSheetId="24">[100]指标项!$G$2:$G$5</definedName>
    <definedName name="设计阶段" localSheetId="25">[100]指标项!$G$2:$G$5</definedName>
    <definedName name="设计阶段" localSheetId="26">[101]指标项!$G$2:$G$5</definedName>
    <definedName name="设计阶段">[101]指标项!$G$2:$G$5</definedName>
    <definedName name="社会保障支出" localSheetId="8">VLOOKUP([67]公路里程!$D1,'[119]2007'!$A$10:$AS$257,29,)</definedName>
    <definedName name="社会保障支出" localSheetId="9">VLOOKUP([67]公路里程!$D1,'[119]2007'!$A$10:$AS$257,29,)</definedName>
    <definedName name="社会保障支出" localSheetId="19">VLOOKUP([67]公路里程!$D1,'[119]2007'!$A$10:$AS$257,29,)</definedName>
    <definedName name="社会保障支出" localSheetId="20">VLOOKUP([67]公路里程!$D1,'[119]2007'!$A$10:$AS$257,29,)</definedName>
    <definedName name="社会保障支出" localSheetId="24">VLOOKUP([70]公路里程!$D1,'[121]2007'!$A$10:$AS$257,29,)</definedName>
    <definedName name="社会保障支出" localSheetId="25">VLOOKUP([70]公路里程!$D1,'[121]2007'!$A$10:$AS$257,29,)</definedName>
    <definedName name="社会保障支出" localSheetId="26">VLOOKUP([72]公路里程!$D1,'[122]2007'!$A$10:$AS$257,29,)</definedName>
    <definedName name="社会保障支出">VLOOKUP([73]公路里程!$D1,'[122]2007'!$A$10:$AS$257,29,)</definedName>
    <definedName name="生产列1" localSheetId="8">#REF!</definedName>
    <definedName name="生产列1" localSheetId="9">#REF!</definedName>
    <definedName name="生产列1" localSheetId="10">#REF!</definedName>
    <definedName name="生产列1" localSheetId="11">#REF!</definedName>
    <definedName name="生产列1" localSheetId="12">#REF!</definedName>
    <definedName name="生产列1" localSheetId="16">#REF!</definedName>
    <definedName name="生产列1" localSheetId="19">#REF!</definedName>
    <definedName name="生产列1" localSheetId="20">#REF!</definedName>
    <definedName name="生产列1" localSheetId="21">#REF!</definedName>
    <definedName name="生产列1" localSheetId="22">#REF!</definedName>
    <definedName name="生产列1" localSheetId="23">#REF!</definedName>
    <definedName name="生产列1" localSheetId="24">#REF!</definedName>
    <definedName name="生产列1" localSheetId="25">#REF!</definedName>
    <definedName name="生产列1" localSheetId="26">#REF!</definedName>
    <definedName name="生产列1">#REF!</definedName>
    <definedName name="生产列11" localSheetId="8">#REF!</definedName>
    <definedName name="生产列11" localSheetId="9">#REF!</definedName>
    <definedName name="生产列11" localSheetId="10">#REF!</definedName>
    <definedName name="生产列11" localSheetId="11">#REF!</definedName>
    <definedName name="生产列11" localSheetId="12">#REF!</definedName>
    <definedName name="生产列11" localSheetId="16">#REF!</definedName>
    <definedName name="生产列11" localSheetId="19">#REF!</definedName>
    <definedName name="生产列11" localSheetId="20">#REF!</definedName>
    <definedName name="生产列11" localSheetId="21">#REF!</definedName>
    <definedName name="生产列11" localSheetId="22">#REF!</definedName>
    <definedName name="生产列11" localSheetId="23">#REF!</definedName>
    <definedName name="生产列11" localSheetId="24">#REF!</definedName>
    <definedName name="生产列11" localSheetId="25">#REF!</definedName>
    <definedName name="生产列11" localSheetId="26">#REF!</definedName>
    <definedName name="生产列11">#REF!</definedName>
    <definedName name="生产列15" localSheetId="8">#REF!</definedName>
    <definedName name="生产列15" localSheetId="9">#REF!</definedName>
    <definedName name="生产列15" localSheetId="10">#REF!</definedName>
    <definedName name="生产列15" localSheetId="11">#REF!</definedName>
    <definedName name="生产列15" localSheetId="12">#REF!</definedName>
    <definedName name="生产列15" localSheetId="16">#REF!</definedName>
    <definedName name="生产列15" localSheetId="19">#REF!</definedName>
    <definedName name="生产列15" localSheetId="20">#REF!</definedName>
    <definedName name="生产列15" localSheetId="21">#REF!</definedName>
    <definedName name="生产列15" localSheetId="22">#REF!</definedName>
    <definedName name="生产列15" localSheetId="23">#REF!</definedName>
    <definedName name="生产列15" localSheetId="24">#REF!</definedName>
    <definedName name="生产列15" localSheetId="25">#REF!</definedName>
    <definedName name="生产列15" localSheetId="26">#REF!</definedName>
    <definedName name="生产列15">#REF!</definedName>
    <definedName name="生产列16" localSheetId="8">#REF!</definedName>
    <definedName name="生产列16" localSheetId="9">#REF!</definedName>
    <definedName name="生产列16" localSheetId="10">#REF!</definedName>
    <definedName name="生产列16" localSheetId="11">#REF!</definedName>
    <definedName name="生产列16" localSheetId="12">#REF!</definedName>
    <definedName name="生产列16" localSheetId="16">#REF!</definedName>
    <definedName name="生产列16" localSheetId="19">#REF!</definedName>
    <definedName name="生产列16" localSheetId="20">#REF!</definedName>
    <definedName name="生产列16" localSheetId="21">#REF!</definedName>
    <definedName name="生产列16" localSheetId="22">#REF!</definedName>
    <definedName name="生产列16" localSheetId="23">#REF!</definedName>
    <definedName name="生产列16" localSheetId="24">#REF!</definedName>
    <definedName name="生产列16" localSheetId="25">#REF!</definedName>
    <definedName name="生产列16" localSheetId="26">#REF!</definedName>
    <definedName name="生产列16">#REF!</definedName>
    <definedName name="生产列17" localSheetId="8">#REF!</definedName>
    <definedName name="生产列17" localSheetId="9">#REF!</definedName>
    <definedName name="生产列17" localSheetId="10">#REF!</definedName>
    <definedName name="生产列17" localSheetId="11">#REF!</definedName>
    <definedName name="生产列17" localSheetId="12">#REF!</definedName>
    <definedName name="生产列17" localSheetId="16">#REF!</definedName>
    <definedName name="生产列17" localSheetId="19">#REF!</definedName>
    <definedName name="生产列17" localSheetId="20">#REF!</definedName>
    <definedName name="生产列17" localSheetId="21">#REF!</definedName>
    <definedName name="生产列17" localSheetId="22">#REF!</definedName>
    <definedName name="生产列17" localSheetId="23">#REF!</definedName>
    <definedName name="生产列17" localSheetId="24">#REF!</definedName>
    <definedName name="生产列17" localSheetId="25">#REF!</definedName>
    <definedName name="生产列17" localSheetId="26">#REF!</definedName>
    <definedName name="生产列17">#REF!</definedName>
    <definedName name="生产列19" localSheetId="8">#REF!</definedName>
    <definedName name="生产列19" localSheetId="9">#REF!</definedName>
    <definedName name="生产列19" localSheetId="10">#REF!</definedName>
    <definedName name="生产列19" localSheetId="11">#REF!</definedName>
    <definedName name="生产列19" localSheetId="12">#REF!</definedName>
    <definedName name="生产列19" localSheetId="16">#REF!</definedName>
    <definedName name="生产列19" localSheetId="19">#REF!</definedName>
    <definedName name="生产列19" localSheetId="20">#REF!</definedName>
    <definedName name="生产列19" localSheetId="21">#REF!</definedName>
    <definedName name="生产列19" localSheetId="22">#REF!</definedName>
    <definedName name="生产列19" localSheetId="23">#REF!</definedName>
    <definedName name="生产列19" localSheetId="24">#REF!</definedName>
    <definedName name="生产列19" localSheetId="25">#REF!</definedName>
    <definedName name="生产列19" localSheetId="26">#REF!</definedName>
    <definedName name="生产列19">#REF!</definedName>
    <definedName name="生产列2" localSheetId="8">#REF!</definedName>
    <definedName name="生产列2" localSheetId="9">#REF!</definedName>
    <definedName name="生产列2" localSheetId="10">#REF!</definedName>
    <definedName name="生产列2" localSheetId="11">#REF!</definedName>
    <definedName name="生产列2" localSheetId="12">#REF!</definedName>
    <definedName name="生产列2" localSheetId="16">#REF!</definedName>
    <definedName name="生产列2" localSheetId="19">#REF!</definedName>
    <definedName name="生产列2" localSheetId="20">#REF!</definedName>
    <definedName name="生产列2" localSheetId="21">#REF!</definedName>
    <definedName name="生产列2" localSheetId="22">#REF!</definedName>
    <definedName name="生产列2" localSheetId="23">#REF!</definedName>
    <definedName name="生产列2" localSheetId="24">#REF!</definedName>
    <definedName name="生产列2" localSheetId="25">#REF!</definedName>
    <definedName name="生产列2" localSheetId="26">#REF!</definedName>
    <definedName name="生产列2">#REF!</definedName>
    <definedName name="生产列20" localSheetId="8">#REF!</definedName>
    <definedName name="生产列20" localSheetId="9">#REF!</definedName>
    <definedName name="生产列20" localSheetId="10">#REF!</definedName>
    <definedName name="生产列20" localSheetId="11">#REF!</definedName>
    <definedName name="生产列20" localSheetId="12">#REF!</definedName>
    <definedName name="生产列20" localSheetId="16">#REF!</definedName>
    <definedName name="生产列20" localSheetId="19">#REF!</definedName>
    <definedName name="生产列20" localSheetId="20">#REF!</definedName>
    <definedName name="生产列20" localSheetId="21">#REF!</definedName>
    <definedName name="生产列20" localSheetId="22">#REF!</definedName>
    <definedName name="生产列20" localSheetId="23">#REF!</definedName>
    <definedName name="生产列20" localSheetId="24">#REF!</definedName>
    <definedName name="生产列20" localSheetId="25">#REF!</definedName>
    <definedName name="生产列20" localSheetId="26">#REF!</definedName>
    <definedName name="生产列20">#REF!</definedName>
    <definedName name="生产列3" localSheetId="8">#REF!</definedName>
    <definedName name="生产列3" localSheetId="9">#REF!</definedName>
    <definedName name="生产列3" localSheetId="10">#REF!</definedName>
    <definedName name="生产列3" localSheetId="11">#REF!</definedName>
    <definedName name="生产列3" localSheetId="12">#REF!</definedName>
    <definedName name="生产列3" localSheetId="16">#REF!</definedName>
    <definedName name="生产列3" localSheetId="19">#REF!</definedName>
    <definedName name="生产列3" localSheetId="20">#REF!</definedName>
    <definedName name="生产列3" localSheetId="21">#REF!</definedName>
    <definedName name="生产列3" localSheetId="22">#REF!</definedName>
    <definedName name="生产列3" localSheetId="23">#REF!</definedName>
    <definedName name="生产列3" localSheetId="24">#REF!</definedName>
    <definedName name="生产列3" localSheetId="25">#REF!</definedName>
    <definedName name="生产列3" localSheetId="26">#REF!</definedName>
    <definedName name="生产列3">#REF!</definedName>
    <definedName name="生产列4" localSheetId="8">#REF!</definedName>
    <definedName name="生产列4" localSheetId="9">#REF!</definedName>
    <definedName name="生产列4" localSheetId="10">#REF!</definedName>
    <definedName name="生产列4" localSheetId="11">#REF!</definedName>
    <definedName name="生产列4" localSheetId="12">#REF!</definedName>
    <definedName name="生产列4" localSheetId="16">#REF!</definedName>
    <definedName name="生产列4" localSheetId="19">#REF!</definedName>
    <definedName name="生产列4" localSheetId="20">#REF!</definedName>
    <definedName name="生产列4" localSheetId="21">#REF!</definedName>
    <definedName name="生产列4" localSheetId="22">#REF!</definedName>
    <definedName name="生产列4" localSheetId="23">#REF!</definedName>
    <definedName name="生产列4" localSheetId="24">#REF!</definedName>
    <definedName name="生产列4" localSheetId="25">#REF!</definedName>
    <definedName name="生产列4" localSheetId="26">#REF!</definedName>
    <definedName name="生产列4">#REF!</definedName>
    <definedName name="生产列5" localSheetId="8">#REF!</definedName>
    <definedName name="生产列5" localSheetId="9">#REF!</definedName>
    <definedName name="生产列5" localSheetId="10">#REF!</definedName>
    <definedName name="生产列5" localSheetId="11">#REF!</definedName>
    <definedName name="生产列5" localSheetId="12">#REF!</definedName>
    <definedName name="生产列5" localSheetId="16">#REF!</definedName>
    <definedName name="生产列5" localSheetId="19">#REF!</definedName>
    <definedName name="生产列5" localSheetId="20">#REF!</definedName>
    <definedName name="生产列5" localSheetId="21">#REF!</definedName>
    <definedName name="生产列5" localSheetId="22">#REF!</definedName>
    <definedName name="生产列5" localSheetId="23">#REF!</definedName>
    <definedName name="生产列5" localSheetId="24">#REF!</definedName>
    <definedName name="生产列5" localSheetId="25">#REF!</definedName>
    <definedName name="生产列5" localSheetId="26">#REF!</definedName>
    <definedName name="生产列5">#REF!</definedName>
    <definedName name="生产列6" localSheetId="8">#REF!</definedName>
    <definedName name="生产列6" localSheetId="9">#REF!</definedName>
    <definedName name="生产列6" localSheetId="10">#REF!</definedName>
    <definedName name="生产列6" localSheetId="11">#REF!</definedName>
    <definedName name="生产列6" localSheetId="12">#REF!</definedName>
    <definedName name="生产列6" localSheetId="16">#REF!</definedName>
    <definedName name="生产列6" localSheetId="19">#REF!</definedName>
    <definedName name="生产列6" localSheetId="20">#REF!</definedName>
    <definedName name="生产列6" localSheetId="21">#REF!</definedName>
    <definedName name="生产列6" localSheetId="22">#REF!</definedName>
    <definedName name="生产列6" localSheetId="23">#REF!</definedName>
    <definedName name="生产列6" localSheetId="24">#REF!</definedName>
    <definedName name="生产列6" localSheetId="25">#REF!</definedName>
    <definedName name="生产列6" localSheetId="26">#REF!</definedName>
    <definedName name="生产列6">#REF!</definedName>
    <definedName name="生产列7" localSheetId="8">#REF!</definedName>
    <definedName name="生产列7" localSheetId="9">#REF!</definedName>
    <definedName name="生产列7" localSheetId="10">#REF!</definedName>
    <definedName name="生产列7" localSheetId="11">#REF!</definedName>
    <definedName name="生产列7" localSheetId="12">#REF!</definedName>
    <definedName name="生产列7" localSheetId="16">#REF!</definedName>
    <definedName name="生产列7" localSheetId="19">#REF!</definedName>
    <definedName name="生产列7" localSheetId="20">#REF!</definedName>
    <definedName name="生产列7" localSheetId="21">#REF!</definedName>
    <definedName name="生产列7" localSheetId="22">#REF!</definedName>
    <definedName name="生产列7" localSheetId="23">#REF!</definedName>
    <definedName name="生产列7" localSheetId="24">#REF!</definedName>
    <definedName name="生产列7" localSheetId="25">#REF!</definedName>
    <definedName name="生产列7" localSheetId="26">#REF!</definedName>
    <definedName name="生产列7">#REF!</definedName>
    <definedName name="生产列8" localSheetId="8">#REF!</definedName>
    <definedName name="生产列8" localSheetId="9">#REF!</definedName>
    <definedName name="生产列8" localSheetId="10">#REF!</definedName>
    <definedName name="生产列8" localSheetId="11">#REF!</definedName>
    <definedName name="生产列8" localSheetId="12">#REF!</definedName>
    <definedName name="生产列8" localSheetId="16">#REF!</definedName>
    <definedName name="生产列8" localSheetId="19">#REF!</definedName>
    <definedName name="生产列8" localSheetId="20">#REF!</definedName>
    <definedName name="生产列8" localSheetId="21">#REF!</definedName>
    <definedName name="生产列8" localSheetId="22">#REF!</definedName>
    <definedName name="生产列8" localSheetId="23">#REF!</definedName>
    <definedName name="生产列8" localSheetId="24">#REF!</definedName>
    <definedName name="生产列8" localSheetId="25">#REF!</definedName>
    <definedName name="生产列8" localSheetId="26">#REF!</definedName>
    <definedName name="生产列8">#REF!</definedName>
    <definedName name="生产列9" localSheetId="8">#REF!</definedName>
    <definedName name="生产列9" localSheetId="9">#REF!</definedName>
    <definedName name="生产列9" localSheetId="10">#REF!</definedName>
    <definedName name="生产列9" localSheetId="11">#REF!</definedName>
    <definedName name="生产列9" localSheetId="12">#REF!</definedName>
    <definedName name="生产列9" localSheetId="16">#REF!</definedName>
    <definedName name="生产列9" localSheetId="19">#REF!</definedName>
    <definedName name="生产列9" localSheetId="20">#REF!</definedName>
    <definedName name="生产列9" localSheetId="21">#REF!</definedName>
    <definedName name="生产列9" localSheetId="22">#REF!</definedName>
    <definedName name="生产列9" localSheetId="23">#REF!</definedName>
    <definedName name="生产列9" localSheetId="24">#REF!</definedName>
    <definedName name="生产列9" localSheetId="25">#REF!</definedName>
    <definedName name="生产列9" localSheetId="26">#REF!</definedName>
    <definedName name="生产列9">#REF!</definedName>
    <definedName name="生产期" localSheetId="8">#REF!</definedName>
    <definedName name="生产期" localSheetId="9">#REF!</definedName>
    <definedName name="生产期" localSheetId="10">#REF!</definedName>
    <definedName name="生产期" localSheetId="11">#REF!</definedName>
    <definedName name="生产期" localSheetId="12">#REF!</definedName>
    <definedName name="生产期" localSheetId="16">#REF!</definedName>
    <definedName name="生产期" localSheetId="19">#REF!</definedName>
    <definedName name="生产期" localSheetId="20">#REF!</definedName>
    <definedName name="生产期" localSheetId="21">#REF!</definedName>
    <definedName name="生产期" localSheetId="22">#REF!</definedName>
    <definedName name="生产期" localSheetId="23">#REF!</definedName>
    <definedName name="生产期" localSheetId="24">#REF!</definedName>
    <definedName name="生产期" localSheetId="25">#REF!</definedName>
    <definedName name="生产期" localSheetId="26">#REF!</definedName>
    <definedName name="生产期">#REF!</definedName>
    <definedName name="生产期1" localSheetId="8">#REF!</definedName>
    <definedName name="生产期1" localSheetId="9">#REF!</definedName>
    <definedName name="生产期1" localSheetId="10">#REF!</definedName>
    <definedName name="生产期1" localSheetId="11">#REF!</definedName>
    <definedName name="生产期1" localSheetId="12">#REF!</definedName>
    <definedName name="生产期1" localSheetId="16">#REF!</definedName>
    <definedName name="生产期1" localSheetId="19">#REF!</definedName>
    <definedName name="生产期1" localSheetId="20">#REF!</definedName>
    <definedName name="生产期1" localSheetId="21">#REF!</definedName>
    <definedName name="生产期1" localSheetId="22">#REF!</definedName>
    <definedName name="生产期1" localSheetId="23">#REF!</definedName>
    <definedName name="生产期1" localSheetId="24">#REF!</definedName>
    <definedName name="生产期1" localSheetId="25">#REF!</definedName>
    <definedName name="生产期1" localSheetId="26">#REF!</definedName>
    <definedName name="生产期1">#REF!</definedName>
    <definedName name="生产期11" localSheetId="8">#REF!</definedName>
    <definedName name="生产期11" localSheetId="9">#REF!</definedName>
    <definedName name="生产期11" localSheetId="10">#REF!</definedName>
    <definedName name="生产期11" localSheetId="11">#REF!</definedName>
    <definedName name="生产期11" localSheetId="12">#REF!</definedName>
    <definedName name="生产期11" localSheetId="16">#REF!</definedName>
    <definedName name="生产期11" localSheetId="19">#REF!</definedName>
    <definedName name="生产期11" localSheetId="20">#REF!</definedName>
    <definedName name="生产期11" localSheetId="21">#REF!</definedName>
    <definedName name="生产期11" localSheetId="22">#REF!</definedName>
    <definedName name="生产期11" localSheetId="23">#REF!</definedName>
    <definedName name="生产期11" localSheetId="24">#REF!</definedName>
    <definedName name="生产期11" localSheetId="25">#REF!</definedName>
    <definedName name="生产期11" localSheetId="26">#REF!</definedName>
    <definedName name="生产期11">#REF!</definedName>
    <definedName name="生产期123" localSheetId="8">#REF!</definedName>
    <definedName name="生产期123" localSheetId="9">#REF!</definedName>
    <definedName name="生产期123" localSheetId="10">#REF!</definedName>
    <definedName name="生产期123" localSheetId="11">#REF!</definedName>
    <definedName name="生产期123" localSheetId="12">#REF!</definedName>
    <definedName name="生产期123" localSheetId="16">#REF!</definedName>
    <definedName name="生产期123" localSheetId="19">#REF!</definedName>
    <definedName name="生产期123" localSheetId="20">#REF!</definedName>
    <definedName name="生产期123" localSheetId="21">#REF!</definedName>
    <definedName name="生产期123" localSheetId="22">#REF!</definedName>
    <definedName name="生产期123" localSheetId="23">#REF!</definedName>
    <definedName name="生产期123" localSheetId="24">#REF!</definedName>
    <definedName name="生产期123" localSheetId="25">#REF!</definedName>
    <definedName name="生产期123" localSheetId="26">#REF!</definedName>
    <definedName name="生产期123">#REF!</definedName>
    <definedName name="生产期15" localSheetId="8">#REF!</definedName>
    <definedName name="生产期15" localSheetId="9">#REF!</definedName>
    <definedName name="生产期15" localSheetId="10">#REF!</definedName>
    <definedName name="生产期15" localSheetId="11">#REF!</definedName>
    <definedName name="生产期15" localSheetId="12">#REF!</definedName>
    <definedName name="生产期15" localSheetId="16">#REF!</definedName>
    <definedName name="生产期15" localSheetId="19">#REF!</definedName>
    <definedName name="生产期15" localSheetId="20">#REF!</definedName>
    <definedName name="生产期15" localSheetId="21">#REF!</definedName>
    <definedName name="生产期15" localSheetId="22">#REF!</definedName>
    <definedName name="生产期15" localSheetId="23">#REF!</definedName>
    <definedName name="生产期15" localSheetId="24">#REF!</definedName>
    <definedName name="生产期15" localSheetId="25">#REF!</definedName>
    <definedName name="生产期15" localSheetId="26">#REF!</definedName>
    <definedName name="生产期15">#REF!</definedName>
    <definedName name="生产期16" localSheetId="8">#REF!</definedName>
    <definedName name="生产期16" localSheetId="9">#REF!</definedName>
    <definedName name="生产期16" localSheetId="10">#REF!</definedName>
    <definedName name="生产期16" localSheetId="11">#REF!</definedName>
    <definedName name="生产期16" localSheetId="12">#REF!</definedName>
    <definedName name="生产期16" localSheetId="16">#REF!</definedName>
    <definedName name="生产期16" localSheetId="19">#REF!</definedName>
    <definedName name="生产期16" localSheetId="20">#REF!</definedName>
    <definedName name="生产期16" localSheetId="21">#REF!</definedName>
    <definedName name="生产期16" localSheetId="22">#REF!</definedName>
    <definedName name="生产期16" localSheetId="23">#REF!</definedName>
    <definedName name="生产期16" localSheetId="24">#REF!</definedName>
    <definedName name="生产期16" localSheetId="25">#REF!</definedName>
    <definedName name="生产期16" localSheetId="26">#REF!</definedName>
    <definedName name="生产期16">#REF!</definedName>
    <definedName name="生产期17" localSheetId="8">#REF!</definedName>
    <definedName name="生产期17" localSheetId="9">#REF!</definedName>
    <definedName name="生产期17" localSheetId="10">#REF!</definedName>
    <definedName name="生产期17" localSheetId="11">#REF!</definedName>
    <definedName name="生产期17" localSheetId="12">#REF!</definedName>
    <definedName name="生产期17" localSheetId="16">#REF!</definedName>
    <definedName name="生产期17" localSheetId="19">#REF!</definedName>
    <definedName name="生产期17" localSheetId="20">#REF!</definedName>
    <definedName name="生产期17" localSheetId="21">#REF!</definedName>
    <definedName name="生产期17" localSheetId="22">#REF!</definedName>
    <definedName name="生产期17" localSheetId="23">#REF!</definedName>
    <definedName name="生产期17" localSheetId="24">#REF!</definedName>
    <definedName name="生产期17" localSheetId="25">#REF!</definedName>
    <definedName name="生产期17" localSheetId="26">#REF!</definedName>
    <definedName name="生产期17">#REF!</definedName>
    <definedName name="生产期19" localSheetId="8">#REF!</definedName>
    <definedName name="生产期19" localSheetId="9">#REF!</definedName>
    <definedName name="生产期19" localSheetId="10">#REF!</definedName>
    <definedName name="生产期19" localSheetId="11">#REF!</definedName>
    <definedName name="生产期19" localSheetId="12">#REF!</definedName>
    <definedName name="生产期19" localSheetId="16">#REF!</definedName>
    <definedName name="生产期19" localSheetId="19">#REF!</definedName>
    <definedName name="生产期19" localSheetId="20">#REF!</definedName>
    <definedName name="生产期19" localSheetId="21">#REF!</definedName>
    <definedName name="生产期19" localSheetId="22">#REF!</definedName>
    <definedName name="生产期19" localSheetId="23">#REF!</definedName>
    <definedName name="生产期19" localSheetId="24">#REF!</definedName>
    <definedName name="生产期19" localSheetId="25">#REF!</definedName>
    <definedName name="生产期19" localSheetId="26">#REF!</definedName>
    <definedName name="生产期19">#REF!</definedName>
    <definedName name="生产期2" localSheetId="8">#REF!</definedName>
    <definedName name="生产期2" localSheetId="9">#REF!</definedName>
    <definedName name="生产期2" localSheetId="10">#REF!</definedName>
    <definedName name="生产期2" localSheetId="11">#REF!</definedName>
    <definedName name="生产期2" localSheetId="12">#REF!</definedName>
    <definedName name="生产期2" localSheetId="16">#REF!</definedName>
    <definedName name="生产期2" localSheetId="19">#REF!</definedName>
    <definedName name="生产期2" localSheetId="20">#REF!</definedName>
    <definedName name="生产期2" localSheetId="21">#REF!</definedName>
    <definedName name="生产期2" localSheetId="22">#REF!</definedName>
    <definedName name="生产期2" localSheetId="23">#REF!</definedName>
    <definedName name="生产期2" localSheetId="24">#REF!</definedName>
    <definedName name="生产期2" localSheetId="25">#REF!</definedName>
    <definedName name="生产期2" localSheetId="26">#REF!</definedName>
    <definedName name="生产期2">#REF!</definedName>
    <definedName name="生产期20" localSheetId="8">#REF!</definedName>
    <definedName name="生产期20" localSheetId="9">#REF!</definedName>
    <definedName name="生产期20" localSheetId="10">#REF!</definedName>
    <definedName name="生产期20" localSheetId="11">#REF!</definedName>
    <definedName name="生产期20" localSheetId="12">#REF!</definedName>
    <definedName name="生产期20" localSheetId="16">#REF!</definedName>
    <definedName name="生产期20" localSheetId="19">#REF!</definedName>
    <definedName name="生产期20" localSheetId="20">#REF!</definedName>
    <definedName name="生产期20" localSheetId="21">#REF!</definedName>
    <definedName name="生产期20" localSheetId="22">#REF!</definedName>
    <definedName name="生产期20" localSheetId="23">#REF!</definedName>
    <definedName name="生产期20" localSheetId="24">#REF!</definedName>
    <definedName name="生产期20" localSheetId="25">#REF!</definedName>
    <definedName name="生产期20" localSheetId="26">#REF!</definedName>
    <definedName name="生产期20">#REF!</definedName>
    <definedName name="生产期3" localSheetId="8">#REF!</definedName>
    <definedName name="生产期3" localSheetId="9">#REF!</definedName>
    <definedName name="生产期3" localSheetId="10">#REF!</definedName>
    <definedName name="生产期3" localSheetId="11">#REF!</definedName>
    <definedName name="生产期3" localSheetId="12">#REF!</definedName>
    <definedName name="生产期3" localSheetId="16">#REF!</definedName>
    <definedName name="生产期3" localSheetId="19">#REF!</definedName>
    <definedName name="生产期3" localSheetId="20">#REF!</definedName>
    <definedName name="生产期3" localSheetId="21">#REF!</definedName>
    <definedName name="生产期3" localSheetId="22">#REF!</definedName>
    <definedName name="生产期3" localSheetId="23">#REF!</definedName>
    <definedName name="生产期3" localSheetId="24">#REF!</definedName>
    <definedName name="生产期3" localSheetId="25">#REF!</definedName>
    <definedName name="生产期3" localSheetId="26">#REF!</definedName>
    <definedName name="生产期3">#REF!</definedName>
    <definedName name="生产期4" localSheetId="8">#REF!</definedName>
    <definedName name="生产期4" localSheetId="9">#REF!</definedName>
    <definedName name="生产期4" localSheetId="10">#REF!</definedName>
    <definedName name="生产期4" localSheetId="11">#REF!</definedName>
    <definedName name="生产期4" localSheetId="12">#REF!</definedName>
    <definedName name="生产期4" localSheetId="16">#REF!</definedName>
    <definedName name="生产期4" localSheetId="19">#REF!</definedName>
    <definedName name="生产期4" localSheetId="20">#REF!</definedName>
    <definedName name="生产期4" localSheetId="21">#REF!</definedName>
    <definedName name="生产期4" localSheetId="22">#REF!</definedName>
    <definedName name="生产期4" localSheetId="23">#REF!</definedName>
    <definedName name="生产期4" localSheetId="24">#REF!</definedName>
    <definedName name="生产期4" localSheetId="25">#REF!</definedName>
    <definedName name="生产期4" localSheetId="26">#REF!</definedName>
    <definedName name="生产期4">#REF!</definedName>
    <definedName name="生产期5" localSheetId="8">#REF!</definedName>
    <definedName name="生产期5" localSheetId="9">#REF!</definedName>
    <definedName name="生产期5" localSheetId="10">#REF!</definedName>
    <definedName name="生产期5" localSheetId="11">#REF!</definedName>
    <definedName name="生产期5" localSheetId="12">#REF!</definedName>
    <definedName name="生产期5" localSheetId="16">#REF!</definedName>
    <definedName name="生产期5" localSheetId="19">#REF!</definedName>
    <definedName name="生产期5" localSheetId="20">#REF!</definedName>
    <definedName name="生产期5" localSheetId="21">#REF!</definedName>
    <definedName name="生产期5" localSheetId="22">#REF!</definedName>
    <definedName name="生产期5" localSheetId="23">#REF!</definedName>
    <definedName name="生产期5" localSheetId="24">#REF!</definedName>
    <definedName name="生产期5" localSheetId="25">#REF!</definedName>
    <definedName name="生产期5" localSheetId="26">#REF!</definedName>
    <definedName name="生产期5">#REF!</definedName>
    <definedName name="生产期6" localSheetId="8">#REF!</definedName>
    <definedName name="生产期6" localSheetId="9">#REF!</definedName>
    <definedName name="生产期6" localSheetId="10">#REF!</definedName>
    <definedName name="生产期6" localSheetId="11">#REF!</definedName>
    <definedName name="生产期6" localSheetId="12">#REF!</definedName>
    <definedName name="生产期6" localSheetId="16">#REF!</definedName>
    <definedName name="生产期6" localSheetId="19">#REF!</definedName>
    <definedName name="生产期6" localSheetId="20">#REF!</definedName>
    <definedName name="生产期6" localSheetId="21">#REF!</definedName>
    <definedName name="生产期6" localSheetId="22">#REF!</definedName>
    <definedName name="生产期6" localSheetId="23">#REF!</definedName>
    <definedName name="生产期6" localSheetId="24">#REF!</definedName>
    <definedName name="生产期6" localSheetId="25">#REF!</definedName>
    <definedName name="生产期6" localSheetId="26">#REF!</definedName>
    <definedName name="生产期6">#REF!</definedName>
    <definedName name="生产期7" localSheetId="8">#REF!</definedName>
    <definedName name="生产期7" localSheetId="9">#REF!</definedName>
    <definedName name="生产期7" localSheetId="10">#REF!</definedName>
    <definedName name="生产期7" localSheetId="11">#REF!</definedName>
    <definedName name="生产期7" localSheetId="12">#REF!</definedName>
    <definedName name="生产期7" localSheetId="16">#REF!</definedName>
    <definedName name="生产期7" localSheetId="19">#REF!</definedName>
    <definedName name="生产期7" localSheetId="20">#REF!</definedName>
    <definedName name="生产期7" localSheetId="21">#REF!</definedName>
    <definedName name="生产期7" localSheetId="22">#REF!</definedName>
    <definedName name="生产期7" localSheetId="23">#REF!</definedName>
    <definedName name="生产期7" localSheetId="24">#REF!</definedName>
    <definedName name="生产期7" localSheetId="25">#REF!</definedName>
    <definedName name="生产期7" localSheetId="26">#REF!</definedName>
    <definedName name="生产期7">#REF!</definedName>
    <definedName name="生产期8" localSheetId="8">#REF!</definedName>
    <definedName name="生产期8" localSheetId="9">#REF!</definedName>
    <definedName name="生产期8" localSheetId="10">#REF!</definedName>
    <definedName name="生产期8" localSheetId="11">#REF!</definedName>
    <definedName name="生产期8" localSheetId="12">#REF!</definedName>
    <definedName name="生产期8" localSheetId="16">#REF!</definedName>
    <definedName name="生产期8" localSheetId="19">#REF!</definedName>
    <definedName name="生产期8" localSheetId="20">#REF!</definedName>
    <definedName name="生产期8" localSheetId="21">#REF!</definedName>
    <definedName name="生产期8" localSheetId="22">#REF!</definedName>
    <definedName name="生产期8" localSheetId="23">#REF!</definedName>
    <definedName name="生产期8" localSheetId="24">#REF!</definedName>
    <definedName name="生产期8" localSheetId="25">#REF!</definedName>
    <definedName name="生产期8" localSheetId="26">#REF!</definedName>
    <definedName name="生产期8">#REF!</definedName>
    <definedName name="生产期9" localSheetId="8">#REF!</definedName>
    <definedName name="生产期9" localSheetId="9">#REF!</definedName>
    <definedName name="生产期9" localSheetId="10">#REF!</definedName>
    <definedName name="生产期9" localSheetId="11">#REF!</definedName>
    <definedName name="生产期9" localSheetId="12">#REF!</definedName>
    <definedName name="生产期9" localSheetId="16">#REF!</definedName>
    <definedName name="生产期9" localSheetId="19">#REF!</definedName>
    <definedName name="生产期9" localSheetId="20">#REF!</definedName>
    <definedName name="生产期9" localSheetId="21">#REF!</definedName>
    <definedName name="生产期9" localSheetId="22">#REF!</definedName>
    <definedName name="生产期9" localSheetId="23">#REF!</definedName>
    <definedName name="生产期9" localSheetId="24">#REF!</definedName>
    <definedName name="生产期9" localSheetId="25">#REF!</definedName>
    <definedName name="生产期9" localSheetId="26">#REF!</definedName>
    <definedName name="生产期9">#REF!</definedName>
    <definedName name="生态区层次明细" localSheetId="8" hidden="1">#REF!</definedName>
    <definedName name="生态区层次明细" localSheetId="9" hidden="1">#REF!</definedName>
    <definedName name="生态区层次明细" localSheetId="10" hidden="1">#REF!</definedName>
    <definedName name="生态区层次明细" localSheetId="11" hidden="1">#REF!</definedName>
    <definedName name="生态区层次明细" localSheetId="12" hidden="1">#REF!</definedName>
    <definedName name="生态区层次明细" localSheetId="15" hidden="1">#REF!</definedName>
    <definedName name="生态区层次明细" localSheetId="16" hidden="1">#REF!</definedName>
    <definedName name="生态区层次明细" localSheetId="18" hidden="1">#REF!</definedName>
    <definedName name="生态区层次明细" localSheetId="19" hidden="1">#REF!</definedName>
    <definedName name="生态区层次明细" localSheetId="20" hidden="1">#REF!</definedName>
    <definedName name="生态区层次明细" localSheetId="21" hidden="1">#REF!</definedName>
    <definedName name="生态区层次明细" localSheetId="22" hidden="1">#REF!</definedName>
    <definedName name="生态区层次明细" localSheetId="23" hidden="1">#REF!</definedName>
    <definedName name="生态区层次明细" localSheetId="24" hidden="1">#REF!</definedName>
    <definedName name="生态区层次明细" localSheetId="25" hidden="1">#REF!</definedName>
    <definedName name="生态区层次明细" localSheetId="26" hidden="1">#REF!</definedName>
    <definedName name="生态区层次明细" hidden="1">#REF!</definedName>
    <definedName name="省级担保" localSheetId="8">OFFSET('[80]2-11担保分级表'!$C$6,,,COUNTA('[80]2-11担保分级表'!$C:$C)-1)</definedName>
    <definedName name="省级担保" localSheetId="9">OFFSET('[80]2-11担保分级表'!$C$6,,,COUNTA('[80]2-11担保分级表'!$C:$C)-1)</definedName>
    <definedName name="省级担保" localSheetId="19">OFFSET('[80]2-11担保分级表'!$C$6,,,COUNTA('[80]2-11担保分级表'!$C:$C)-1)</definedName>
    <definedName name="省级担保" localSheetId="20">OFFSET('[80]2-11担保分级表'!$C$6,,,COUNTA('[80]2-11担保分级表'!$C:$C)-1)</definedName>
    <definedName name="省级担保" localSheetId="24">OFFSET('[82]2-11担保分级表'!$C$6,,,COUNTA('[82]2-11担保分级表'!$C:$C)-1)</definedName>
    <definedName name="省级担保" localSheetId="25">OFFSET('[82]2-11担保分级表'!$C$6,,,COUNTA('[82]2-11担保分级表'!$C:$C)-1)</definedName>
    <definedName name="省级担保" localSheetId="26">OFFSET('[83]2-11担保分级表'!$C$6,,,COUNTA('[83]2-11担保分级表'!$C:$C)-1)</definedName>
    <definedName name="省级担保">OFFSET('[83]2-11担保分级表'!$C$6,,,COUNTA('[83]2-11担保分级表'!$C:$C)-1)</definedName>
    <definedName name="省级一般" localSheetId="8">OFFSET('[80]2-7一般分级表'!$C$6,,,COUNTA('[80]2-7一般分级表'!$C:$C)-1)</definedName>
    <definedName name="省级一般" localSheetId="9">OFFSET('[80]2-7一般分级表'!$C$6,,,COUNTA('[80]2-7一般分级表'!$C:$C)-1)</definedName>
    <definedName name="省级一般" localSheetId="19">OFFSET('[80]2-7一般分级表'!$C$6,,,COUNTA('[80]2-7一般分级表'!$C:$C)-1)</definedName>
    <definedName name="省级一般" localSheetId="20">OFFSET('[80]2-7一般分级表'!$C$6,,,COUNTA('[80]2-7一般分级表'!$C:$C)-1)</definedName>
    <definedName name="省级一般" localSheetId="24">OFFSET('[82]2-7一般分级表'!$C$6,,,COUNTA('[82]2-7一般分级表'!$C:$C)-1)</definedName>
    <definedName name="省级一般" localSheetId="25">OFFSET('[82]2-7一般分级表'!$C$6,,,COUNTA('[82]2-7一般分级表'!$C:$C)-1)</definedName>
    <definedName name="省级一般" localSheetId="26">OFFSET('[83]2-7一般分级表'!$C$6,,,COUNTA('[83]2-7一般分级表'!$C:$C)-1)</definedName>
    <definedName name="省级一般">OFFSET('[83]2-7一般分级表'!$C$6,,,COUNTA('[83]2-7一般分级表'!$C:$C)-1)</definedName>
    <definedName name="省级余额" localSheetId="8">OFFSET('[80]2-1余额分级表'!$C$6,,,COUNTA('[80]2-1余额分级表'!$C:$C)-1)</definedName>
    <definedName name="省级余额" localSheetId="9">OFFSET('[80]2-1余额分级表'!$C$6,,,COUNTA('[80]2-1余额分级表'!$C:$C)-1)</definedName>
    <definedName name="省级余额" localSheetId="19">OFFSET('[80]2-1余额分级表'!$C$6,,,COUNTA('[80]2-1余额分级表'!$C:$C)-1)</definedName>
    <definedName name="省级余额" localSheetId="20">OFFSET('[80]2-1余额分级表'!$C$6,,,COUNTA('[80]2-1余额分级表'!$C:$C)-1)</definedName>
    <definedName name="省级余额" localSheetId="24">OFFSET('[82]2-1余额分级表'!$C$6,,,COUNTA('[82]2-1余额分级表'!$C:$C)-1)</definedName>
    <definedName name="省级余额" localSheetId="25">OFFSET('[82]2-1余额分级表'!$C$6,,,COUNTA('[82]2-1余额分级表'!$C:$C)-1)</definedName>
    <definedName name="省级余额" localSheetId="26">OFFSET('[83]2-1余额分级表'!$C$6,,,COUNTA('[83]2-1余额分级表'!$C:$C)-1)</definedName>
    <definedName name="省级余额">OFFSET('[83]2-1余额分级表'!$C$6,,,COUNTA('[83]2-1余额分级表'!$C:$C)-1)</definedName>
    <definedName name="省级直接" localSheetId="8">OFFSET('[80]2-5直接分级表'!$C$6,,,COUNTA('[80]2-5直接分级表'!$C:$C)-1)</definedName>
    <definedName name="省级直接" localSheetId="9">OFFSET('[80]2-5直接分级表'!$C$6,,,COUNTA('[80]2-5直接分级表'!$C:$C)-1)</definedName>
    <definedName name="省级直接" localSheetId="19">OFFSET('[80]2-5直接分级表'!$C$6,,,COUNTA('[80]2-5直接分级表'!$C:$C)-1)</definedName>
    <definedName name="省级直接" localSheetId="20">OFFSET('[80]2-5直接分级表'!$C$6,,,COUNTA('[80]2-5直接分级表'!$C:$C)-1)</definedName>
    <definedName name="省级直接" localSheetId="24">OFFSET('[82]2-5直接分级表'!$C$6,,,COUNTA('[82]2-5直接分级表'!$C:$C)-1)</definedName>
    <definedName name="省级直接" localSheetId="25">OFFSET('[82]2-5直接分级表'!$C$6,,,COUNTA('[82]2-5直接分级表'!$C:$C)-1)</definedName>
    <definedName name="省级直接" localSheetId="26">OFFSET('[83]2-5直接分级表'!$C$6,,,COUNTA('[83]2-5直接分级表'!$C:$C)-1)</definedName>
    <definedName name="省级直接">OFFSET('[83]2-5直接分级表'!$C$6,,,COUNTA('[83]2-5直接分级表'!$C:$C)-1)</definedName>
    <definedName name="省级专项" localSheetId="8">OFFSET('[80]2-9专项分级表'!$C$6,,,COUNTA('[80]2-9专项分级表'!$C:$C)-1)</definedName>
    <definedName name="省级专项" localSheetId="9">OFFSET('[80]2-9专项分级表'!$C$6,,,COUNTA('[80]2-9专项分级表'!$C:$C)-1)</definedName>
    <definedName name="省级专项" localSheetId="19">OFFSET('[80]2-9专项分级表'!$C$6,,,COUNTA('[80]2-9专项分级表'!$C:$C)-1)</definedName>
    <definedName name="省级专项" localSheetId="20">OFFSET('[80]2-9专项分级表'!$C$6,,,COUNTA('[80]2-9专项分级表'!$C:$C)-1)</definedName>
    <definedName name="省级专项" localSheetId="24">OFFSET('[82]2-9专项分级表'!$C$6,,,COUNTA('[82]2-9专项分级表'!$C:$C)-1)</definedName>
    <definedName name="省级专项" localSheetId="25">OFFSET('[82]2-9专项分级表'!$C$6,,,COUNTA('[82]2-9专项分级表'!$C:$C)-1)</definedName>
    <definedName name="省级专项" localSheetId="26">OFFSET('[83]2-9专项分级表'!$C$6,,,COUNTA('[83]2-9专项分级表'!$C:$C)-1)</definedName>
    <definedName name="省级专项">OFFSET('[83]2-9专项分级表'!$C$6,,,COUNTA('[83]2-9专项分级表'!$C:$C)-1)</definedName>
    <definedName name="省区" localSheetId="8">[121]均衡!$B$4:$B$44</definedName>
    <definedName name="省区" localSheetId="9">[121]均衡!$B$4:$B$44</definedName>
    <definedName name="省区" localSheetId="19">[121]均衡!$B$4:$B$44</definedName>
    <definedName name="省区" localSheetId="20">[121]均衡!$B$4:$B$44</definedName>
    <definedName name="省区" localSheetId="24">[123]均衡!$B$4:$B$44</definedName>
    <definedName name="省区" localSheetId="25">[123]均衡!$B$4:$B$44</definedName>
    <definedName name="省区" localSheetId="26">[124]均衡!$B$4:$B$44</definedName>
    <definedName name="省区">[124]均衡!$B$4:$B$44</definedName>
    <definedName name="市级担保" localSheetId="8">OFFSET('[80]2-11担保分级表'!$E$6,,,COUNTA('[80]2-11担保分级表'!$E:$E)-1)</definedName>
    <definedName name="市级担保" localSheetId="9">OFFSET('[80]2-11担保分级表'!$E$6,,,COUNTA('[80]2-11担保分级表'!$E:$E)-1)</definedName>
    <definedName name="市级担保" localSheetId="19">OFFSET('[80]2-11担保分级表'!$E$6,,,COUNTA('[80]2-11担保分级表'!$E:$E)-1)</definedName>
    <definedName name="市级担保" localSheetId="20">OFFSET('[80]2-11担保分级表'!$E$6,,,COUNTA('[80]2-11担保分级表'!$E:$E)-1)</definedName>
    <definedName name="市级担保" localSheetId="24">OFFSET('[82]2-11担保分级表'!$E$6,,,COUNTA('[82]2-11担保分级表'!$E:$E)-1)</definedName>
    <definedName name="市级担保" localSheetId="25">OFFSET('[82]2-11担保分级表'!$E$6,,,COUNTA('[82]2-11担保分级表'!$E:$E)-1)</definedName>
    <definedName name="市级担保" localSheetId="26">OFFSET('[83]2-11担保分级表'!$E$6,,,COUNTA('[83]2-11担保分级表'!$E:$E)-1)</definedName>
    <definedName name="市级担保">OFFSET('[83]2-11担保分级表'!$E$6,,,COUNTA('[83]2-11担保分级表'!$E:$E)-1)</definedName>
    <definedName name="市级一般" localSheetId="8">OFFSET('[80]2-7一般分级表'!$E$6,,,COUNTA('[80]2-7一般分级表'!$E:$E)-1)</definedName>
    <definedName name="市级一般" localSheetId="9">OFFSET('[80]2-7一般分级表'!$E$6,,,COUNTA('[80]2-7一般分级表'!$E:$E)-1)</definedName>
    <definedName name="市级一般" localSheetId="19">OFFSET('[80]2-7一般分级表'!$E$6,,,COUNTA('[80]2-7一般分级表'!$E:$E)-1)</definedName>
    <definedName name="市级一般" localSheetId="20">OFFSET('[80]2-7一般分级表'!$E$6,,,COUNTA('[80]2-7一般分级表'!$E:$E)-1)</definedName>
    <definedName name="市级一般" localSheetId="24">OFFSET('[82]2-7一般分级表'!$E$6,,,COUNTA('[82]2-7一般分级表'!$E:$E)-1)</definedName>
    <definedName name="市级一般" localSheetId="25">OFFSET('[82]2-7一般分级表'!$E$6,,,COUNTA('[82]2-7一般分级表'!$E:$E)-1)</definedName>
    <definedName name="市级一般" localSheetId="26">OFFSET('[83]2-7一般分级表'!$E$6,,,COUNTA('[83]2-7一般分级表'!$E:$E)-1)</definedName>
    <definedName name="市级一般">OFFSET('[83]2-7一般分级表'!$E$6,,,COUNTA('[83]2-7一般分级表'!$E:$E)-1)</definedName>
    <definedName name="市级余额" localSheetId="8">OFFSET('[80]2-1余额分级表'!$E$6,,,COUNTA('[80]2-1余额分级表'!$E:$E)-1)</definedName>
    <definedName name="市级余额" localSheetId="9">OFFSET('[80]2-1余额分级表'!$E$6,,,COUNTA('[80]2-1余额分级表'!$E:$E)-1)</definedName>
    <definedName name="市级余额" localSheetId="19">OFFSET('[80]2-1余额分级表'!$E$6,,,COUNTA('[80]2-1余额分级表'!$E:$E)-1)</definedName>
    <definedName name="市级余额" localSheetId="20">OFFSET('[80]2-1余额分级表'!$E$6,,,COUNTA('[80]2-1余额分级表'!$E:$E)-1)</definedName>
    <definedName name="市级余额" localSheetId="24">OFFSET('[82]2-1余额分级表'!$E$6,,,COUNTA('[82]2-1余额分级表'!$E:$E)-1)</definedName>
    <definedName name="市级余额" localSheetId="25">OFFSET('[82]2-1余额分级表'!$E$6,,,COUNTA('[82]2-1余额分级表'!$E:$E)-1)</definedName>
    <definedName name="市级余额" localSheetId="26">OFFSET('[83]2-1余额分级表'!$E$6,,,COUNTA('[83]2-1余额分级表'!$E:$E)-1)</definedName>
    <definedName name="市级余额">OFFSET('[83]2-1余额分级表'!$E$6,,,COUNTA('[83]2-1余额分级表'!$E:$E)-1)</definedName>
    <definedName name="市级直接" localSheetId="8">OFFSET('[80]2-5直接分级表'!$E$6,,,COUNTA('[80]2-5直接分级表'!$E:$E)-1)</definedName>
    <definedName name="市级直接" localSheetId="9">OFFSET('[80]2-5直接分级表'!$E$6,,,COUNTA('[80]2-5直接分级表'!$E:$E)-1)</definedName>
    <definedName name="市级直接" localSheetId="19">OFFSET('[80]2-5直接分级表'!$E$6,,,COUNTA('[80]2-5直接分级表'!$E:$E)-1)</definedName>
    <definedName name="市级直接" localSheetId="20">OFFSET('[80]2-5直接分级表'!$E$6,,,COUNTA('[80]2-5直接分级表'!$E:$E)-1)</definedName>
    <definedName name="市级直接" localSheetId="24">OFFSET('[82]2-5直接分级表'!$E$6,,,COUNTA('[82]2-5直接分级表'!$E:$E)-1)</definedName>
    <definedName name="市级直接" localSheetId="25">OFFSET('[82]2-5直接分级表'!$E$6,,,COUNTA('[82]2-5直接分级表'!$E:$E)-1)</definedName>
    <definedName name="市级直接" localSheetId="26">OFFSET('[83]2-5直接分级表'!$E$6,,,COUNTA('[83]2-5直接分级表'!$E:$E)-1)</definedName>
    <definedName name="市级直接">OFFSET('[83]2-5直接分级表'!$E$6,,,COUNTA('[83]2-5直接分级表'!$E:$E)-1)</definedName>
    <definedName name="市级专项" localSheetId="8">OFFSET('[80]2-9专项分级表'!$E$6,,,COUNTA('[80]2-9专项分级表'!$E:$E)-1)</definedName>
    <definedName name="市级专项" localSheetId="9">OFFSET('[80]2-9专项分级表'!$E$6,,,COUNTA('[80]2-9专项分级表'!$E:$E)-1)</definedName>
    <definedName name="市级专项" localSheetId="19">OFFSET('[80]2-9专项分级表'!$E$6,,,COUNTA('[80]2-9专项分级表'!$E:$E)-1)</definedName>
    <definedName name="市级专项" localSheetId="20">OFFSET('[80]2-9专项分级表'!$E$6,,,COUNTA('[80]2-9专项分级表'!$E:$E)-1)</definedName>
    <definedName name="市级专项" localSheetId="24">OFFSET('[82]2-9专项分级表'!$E$6,,,COUNTA('[82]2-9专项分级表'!$E:$E)-1)</definedName>
    <definedName name="市级专项" localSheetId="25">OFFSET('[82]2-9专项分级表'!$E$6,,,COUNTA('[82]2-9专项分级表'!$E:$E)-1)</definedName>
    <definedName name="市级专项" localSheetId="26">OFFSET('[83]2-9专项分级表'!$E$6,,,COUNTA('[83]2-9专项分级表'!$E:$E)-1)</definedName>
    <definedName name="市级专项">OFFSET('[83]2-9专项分级表'!$E$6,,,COUNTA('[83]2-9专项分级表'!$E:$E)-1)</definedName>
    <definedName name="事业发展支出" localSheetId="8">[123]事业发展!$E$4:$E$184</definedName>
    <definedName name="事业发展支出" localSheetId="9">[123]事业发展!$E$4:$E$184</definedName>
    <definedName name="事业发展支出" localSheetId="19">[123]事业发展!$E$4:$E$184</definedName>
    <definedName name="事业发展支出" localSheetId="20">[123]事业发展!$E$4:$E$184</definedName>
    <definedName name="事业发展支出" localSheetId="24">[125]事业发展!$E$4:$E$184</definedName>
    <definedName name="事业发展支出" localSheetId="25">[125]事业发展!$E$4:$E$184</definedName>
    <definedName name="事业发展支出" localSheetId="26">[126]事业发展!$E$4:$E$184</definedName>
    <definedName name="事业发展支出">[126]事业发展!$E$4:$E$184</definedName>
    <definedName name="是" localSheetId="8">#REF!</definedName>
    <definedName name="是" localSheetId="9">#REF!</definedName>
    <definedName name="是" localSheetId="10">#REF!</definedName>
    <definedName name="是" localSheetId="11">#REF!</definedName>
    <definedName name="是" localSheetId="12">#REF!</definedName>
    <definedName name="是" localSheetId="16">#REF!</definedName>
    <definedName name="是" localSheetId="19">#REF!</definedName>
    <definedName name="是" localSheetId="20">#REF!</definedName>
    <definedName name="是" localSheetId="21">#REF!</definedName>
    <definedName name="是" localSheetId="22">#REF!</definedName>
    <definedName name="是" localSheetId="23">#REF!</definedName>
    <definedName name="是" localSheetId="24">#REF!</definedName>
    <definedName name="是" localSheetId="25">#REF!</definedName>
    <definedName name="是" localSheetId="26">#REF!</definedName>
    <definedName name="是">#REF!</definedName>
    <definedName name="是否" localSheetId="8">[98]指标项!$A$2:$A$3</definedName>
    <definedName name="是否" localSheetId="9">[98]指标项!$A$2:$A$3</definedName>
    <definedName name="是否" localSheetId="19">[98]指标项!$A$2:$A$3</definedName>
    <definedName name="是否" localSheetId="20">[98]指标项!$A$2:$A$3</definedName>
    <definedName name="是否" localSheetId="24">[100]指标项!$A$2:$A$3</definedName>
    <definedName name="是否" localSheetId="25">[100]指标项!$A$2:$A$3</definedName>
    <definedName name="是否" localSheetId="26">[101]指标项!$A$2:$A$3</definedName>
    <definedName name="是否">[101]指标项!$A$2:$A$3</definedName>
    <definedName name="是否立项" localSheetId="8">[125]区划对应表!$E$1:$E$2</definedName>
    <definedName name="是否立项" localSheetId="9">[125]区划对应表!$E$1:$E$2</definedName>
    <definedName name="是否立项" localSheetId="19">[125]区划对应表!$E$1:$E$2</definedName>
    <definedName name="是否立项" localSheetId="20">[125]区划对应表!$E$1:$E$2</definedName>
    <definedName name="是否立项" localSheetId="24">[127]区划对应表!$E$1:$E$2</definedName>
    <definedName name="是否立项" localSheetId="25">[127]区划对应表!$E$1:$E$2</definedName>
    <definedName name="是否立项" localSheetId="26">[128]区划对应表!$E$1:$E$2</definedName>
    <definedName name="是否立项">[128]区划对应表!$E$1:$E$2</definedName>
    <definedName name="水利部门" localSheetId="8">VLOOKUP([67]公路里程!$D1,[104]Sheet1!$A$3:$J$252,7,)</definedName>
    <definedName name="水利部门" localSheetId="9">VLOOKUP([67]公路里程!$D1,[104]Sheet1!$A$3:$J$252,7,)</definedName>
    <definedName name="水利部门" localSheetId="19">VLOOKUP([67]公路里程!$D1,[104]Sheet1!$A$3:$J$252,7,)</definedName>
    <definedName name="水利部门" localSheetId="20">VLOOKUP([67]公路里程!$D1,[104]Sheet1!$A$3:$J$252,7,)</definedName>
    <definedName name="水利部门" localSheetId="24">VLOOKUP([70]公路里程!$D1,[107]Sheet1!$A$3:$J$252,7,)</definedName>
    <definedName name="水利部门" localSheetId="25">VLOOKUP([70]公路里程!$D1,[107]Sheet1!$A$3:$J$252,7,)</definedName>
    <definedName name="水利部门" localSheetId="26">VLOOKUP([72]公路里程!$D1,[108]Sheet1!$A$3:$J$252,7,)</definedName>
    <definedName name="水利部门">VLOOKUP([73]公路里程!$D1,[108]Sheet1!$A$3:$J$252,7,)</definedName>
    <definedName name="四季度" localSheetId="8">'[127]C01-1'!#REF!</definedName>
    <definedName name="四季度" localSheetId="9">'[127]C01-1'!#REF!</definedName>
    <definedName name="四季度" localSheetId="19">'[127]C01-1'!#REF!</definedName>
    <definedName name="四季度" localSheetId="20">'[127]C01-1'!#REF!</definedName>
    <definedName name="四季度" localSheetId="24">'[129]C01-1'!#REF!</definedName>
    <definedName name="四季度" localSheetId="25">'[129]C01-1'!#REF!</definedName>
    <definedName name="四季度" localSheetId="26">'[130]C01-1'!#REF!</definedName>
    <definedName name="四季度">'[130]C01-1'!#REF!</definedName>
    <definedName name="所得税" localSheetId="8">'[10]SW-TEO'!#REF!</definedName>
    <definedName name="所得税" localSheetId="9">'[10]SW-TEO'!#REF!</definedName>
    <definedName name="所得税" localSheetId="19">'[10]SW-TEO'!#REF!</definedName>
    <definedName name="所得税" localSheetId="20">'[10]SW-TEO'!#REF!</definedName>
    <definedName name="所得税" localSheetId="26">'[12]SW-TEO'!#REF!</definedName>
    <definedName name="所得税">'[11]SW-TEO'!#REF!</definedName>
    <definedName name="卫生部门" localSheetId="8">VLOOKUP([67]公路里程!$D1,'[71]2009'!$A$10:$AS$255,38,)</definedName>
    <definedName name="卫生部门" localSheetId="9">VLOOKUP([67]公路里程!$D1,'[71]2009'!$A$10:$AS$255,38,)</definedName>
    <definedName name="卫生部门" localSheetId="19">VLOOKUP([67]公路里程!$D1,'[71]2009'!$A$10:$AS$255,38,)</definedName>
    <definedName name="卫生部门" localSheetId="20">VLOOKUP([67]公路里程!$D1,'[71]2009'!$A$10:$AS$255,38,)</definedName>
    <definedName name="卫生部门" localSheetId="24">VLOOKUP([70]公路里程!$D1,'[74]2009'!$A$10:$AS$255,38,)</definedName>
    <definedName name="卫生部门" localSheetId="25">VLOOKUP([70]公路里程!$D1,'[74]2009'!$A$10:$AS$255,38,)</definedName>
    <definedName name="卫生部门" localSheetId="26">VLOOKUP([72]公路里程!$D1,'[75]2009'!$A$10:$AS$255,38,)</definedName>
    <definedName name="卫生部门">VLOOKUP([73]公路里程!$D1,'[75]2009'!$A$10:$AS$255,38,)</definedName>
    <definedName name="位次d" localSheetId="8">[129]四月份月报!#REF!</definedName>
    <definedName name="位次d" localSheetId="9">[129]四月份月报!#REF!</definedName>
    <definedName name="位次d" localSheetId="19">[129]四月份月报!#REF!</definedName>
    <definedName name="位次d" localSheetId="20">[129]四月份月报!#REF!</definedName>
    <definedName name="位次d" localSheetId="24">[131]四月份月报!#REF!</definedName>
    <definedName name="位次d" localSheetId="25">[131]四月份月报!#REF!</definedName>
    <definedName name="位次d" localSheetId="26">[132]四月份月报!#REF!</definedName>
    <definedName name="位次d">[132]四月份月报!#REF!</definedName>
    <definedName name="文体广部门" localSheetId="8">VLOOKUP([67]公路里程!$D1,'[71]2009'!$A$10:$AS$255,36,)</definedName>
    <definedName name="文体广部门" localSheetId="9">VLOOKUP([67]公路里程!$D1,'[71]2009'!$A$10:$AS$255,36,)</definedName>
    <definedName name="文体广部门" localSheetId="19">VLOOKUP([67]公路里程!$D1,'[71]2009'!$A$10:$AS$255,36,)</definedName>
    <definedName name="文体广部门" localSheetId="20">VLOOKUP([67]公路里程!$D1,'[71]2009'!$A$10:$AS$255,36,)</definedName>
    <definedName name="文体广部门" localSheetId="24">VLOOKUP([70]公路里程!$D1,'[74]2009'!$A$10:$AS$255,36,)</definedName>
    <definedName name="文体广部门" localSheetId="25">VLOOKUP([70]公路里程!$D1,'[74]2009'!$A$10:$AS$255,36,)</definedName>
    <definedName name="文体广部门" localSheetId="26">VLOOKUP([72]公路里程!$D1,'[75]2009'!$A$10:$AS$255,36,)</definedName>
    <definedName name="文体广部门">VLOOKUP([73]公路里程!$D1,'[75]2009'!$A$10:$AS$255,36,)</definedName>
    <definedName name="县级担保" localSheetId="8">OFFSET('[80]2-11担保分级表'!$G$6,,,COUNTA('[80]2-11担保分级表'!$G:$G)-1)</definedName>
    <definedName name="县级担保" localSheetId="9">OFFSET('[80]2-11担保分级表'!$G$6,,,COUNTA('[80]2-11担保分级表'!$G:$G)-1)</definedName>
    <definedName name="县级担保" localSheetId="19">OFFSET('[80]2-11担保分级表'!$G$6,,,COUNTA('[80]2-11担保分级表'!$G:$G)-1)</definedName>
    <definedName name="县级担保" localSheetId="20">OFFSET('[80]2-11担保分级表'!$G$6,,,COUNTA('[80]2-11担保分级表'!$G:$G)-1)</definedName>
    <definedName name="县级担保" localSheetId="24">OFFSET('[82]2-11担保分级表'!$G$6,,,COUNTA('[82]2-11担保分级表'!$G:$G)-1)</definedName>
    <definedName name="县级担保" localSheetId="25">OFFSET('[82]2-11担保分级表'!$G$6,,,COUNTA('[82]2-11担保分级表'!$G:$G)-1)</definedName>
    <definedName name="县级担保" localSheetId="26">OFFSET('[83]2-11担保分级表'!$G$6,,,COUNTA('[83]2-11担保分级表'!$G:$G)-1)</definedName>
    <definedName name="县级担保">OFFSET('[83]2-11担保分级表'!$G$6,,,COUNTA('[83]2-11担保分级表'!$G:$G)-1)</definedName>
    <definedName name="县级一般" localSheetId="8">OFFSET('[80]2-7一般分级表'!$G$6,,,COUNTA('[80]2-7一般分级表'!$G:$G)-1)</definedName>
    <definedName name="县级一般" localSheetId="9">OFFSET('[80]2-7一般分级表'!$G$6,,,COUNTA('[80]2-7一般分级表'!$G:$G)-1)</definedName>
    <definedName name="县级一般" localSheetId="19">OFFSET('[80]2-7一般分级表'!$G$6,,,COUNTA('[80]2-7一般分级表'!$G:$G)-1)</definedName>
    <definedName name="县级一般" localSheetId="20">OFFSET('[80]2-7一般分级表'!$G$6,,,COUNTA('[80]2-7一般分级表'!$G:$G)-1)</definedName>
    <definedName name="县级一般" localSheetId="24">OFFSET('[82]2-7一般分级表'!$G$6,,,COUNTA('[82]2-7一般分级表'!$G:$G)-1)</definedName>
    <definedName name="县级一般" localSheetId="25">OFFSET('[82]2-7一般分级表'!$G$6,,,COUNTA('[82]2-7一般分级表'!$G:$G)-1)</definedName>
    <definedName name="县级一般" localSheetId="26">OFFSET('[83]2-7一般分级表'!$G$6,,,COUNTA('[83]2-7一般分级表'!$G:$G)-1)</definedName>
    <definedName name="县级一般">OFFSET('[83]2-7一般分级表'!$G$6,,,COUNTA('[83]2-7一般分级表'!$G:$G)-1)</definedName>
    <definedName name="县级余额" localSheetId="8">OFFSET('[80]2-1余额分级表'!$G$6,,,COUNTA('[80]2-1余额分级表'!$G:$G)-1)</definedName>
    <definedName name="县级余额" localSheetId="9">OFFSET('[80]2-1余额分级表'!$G$6,,,COUNTA('[80]2-1余额分级表'!$G:$G)-1)</definedName>
    <definedName name="县级余额" localSheetId="19">OFFSET('[80]2-1余额分级表'!$G$6,,,COUNTA('[80]2-1余额分级表'!$G:$G)-1)</definedName>
    <definedName name="县级余额" localSheetId="20">OFFSET('[80]2-1余额分级表'!$G$6,,,COUNTA('[80]2-1余额分级表'!$G:$G)-1)</definedName>
    <definedName name="县级余额" localSheetId="24">OFFSET('[82]2-1余额分级表'!$G$6,,,COUNTA('[82]2-1余额分级表'!$G:$G)-1)</definedName>
    <definedName name="县级余额" localSheetId="25">OFFSET('[82]2-1余额分级表'!$G$6,,,COUNTA('[82]2-1余额分级表'!$G:$G)-1)</definedName>
    <definedName name="县级余额" localSheetId="26">OFFSET('[83]2-1余额分级表'!$G$6,,,COUNTA('[83]2-1余额分级表'!$G:$G)-1)</definedName>
    <definedName name="县级余额">OFFSET('[83]2-1余额分级表'!$G$6,,,COUNTA('[83]2-1余额分级表'!$G:$G)-1)</definedName>
    <definedName name="县级直接" localSheetId="8">OFFSET('[80]2-5直接分级表'!$G$6,,,COUNTA('[80]2-5直接分级表'!$G:$G)-1)</definedName>
    <definedName name="县级直接" localSheetId="9">OFFSET('[80]2-5直接分级表'!$G$6,,,COUNTA('[80]2-5直接分级表'!$G:$G)-1)</definedName>
    <definedName name="县级直接" localSheetId="19">OFFSET('[80]2-5直接分级表'!$G$6,,,COUNTA('[80]2-5直接分级表'!$G:$G)-1)</definedName>
    <definedName name="县级直接" localSheetId="20">OFFSET('[80]2-5直接分级表'!$G$6,,,COUNTA('[80]2-5直接分级表'!$G:$G)-1)</definedName>
    <definedName name="县级直接" localSheetId="24">OFFSET('[82]2-5直接分级表'!$G$6,,,COUNTA('[82]2-5直接分级表'!$G:$G)-1)</definedName>
    <definedName name="县级直接" localSheetId="25">OFFSET('[82]2-5直接分级表'!$G$6,,,COUNTA('[82]2-5直接分级表'!$G:$G)-1)</definedName>
    <definedName name="县级直接" localSheetId="26">OFFSET('[83]2-5直接分级表'!$G$6,,,COUNTA('[83]2-5直接分级表'!$G:$G)-1)</definedName>
    <definedName name="县级直接">OFFSET('[83]2-5直接分级表'!$G$6,,,COUNTA('[83]2-5直接分级表'!$G:$G)-1)</definedName>
    <definedName name="县级专项" localSheetId="8">OFFSET('[80]2-9专项分级表'!$G$6,,,COUNTA('[80]2-9专项分级表'!$G:$G)-1)</definedName>
    <definedName name="县级专项" localSheetId="9">OFFSET('[80]2-9专项分级表'!$G$6,,,COUNTA('[80]2-9专项分级表'!$G:$G)-1)</definedName>
    <definedName name="县级专项" localSheetId="19">OFFSET('[80]2-9专项分级表'!$G$6,,,COUNTA('[80]2-9专项分级表'!$G:$G)-1)</definedName>
    <definedName name="县级专项" localSheetId="20">OFFSET('[80]2-9专项分级表'!$G$6,,,COUNTA('[80]2-9专项分级表'!$G:$G)-1)</definedName>
    <definedName name="县级专项" localSheetId="24">OFFSET('[82]2-9专项分级表'!$G$6,,,COUNTA('[82]2-9专项分级表'!$G:$G)-1)</definedName>
    <definedName name="县级专项" localSheetId="25">OFFSET('[82]2-9专项分级表'!$G$6,,,COUNTA('[82]2-9专项分级表'!$G:$G)-1)</definedName>
    <definedName name="县级专项" localSheetId="26">OFFSET('[83]2-9专项分级表'!$G$6,,,COUNTA('[83]2-9专项分级表'!$G:$G)-1)</definedName>
    <definedName name="县级专项">OFFSET('[83]2-9专项分级表'!$G$6,,,COUNTA('[83]2-9专项分级表'!$G:$G)-1)</definedName>
    <definedName name="乡级担保" localSheetId="8">OFFSET('[80]2-11担保分级表'!$I$6,,,COUNTA('[80]2-11担保分级表'!$I:$I)-1)</definedName>
    <definedName name="乡级担保" localSheetId="9">OFFSET('[80]2-11担保分级表'!$I$6,,,COUNTA('[80]2-11担保分级表'!$I:$I)-1)</definedName>
    <definedName name="乡级担保" localSheetId="19">OFFSET('[80]2-11担保分级表'!$I$6,,,COUNTA('[80]2-11担保分级表'!$I:$I)-1)</definedName>
    <definedName name="乡级担保" localSheetId="20">OFFSET('[80]2-11担保分级表'!$I$6,,,COUNTA('[80]2-11担保分级表'!$I:$I)-1)</definedName>
    <definedName name="乡级担保" localSheetId="24">OFFSET('[82]2-11担保分级表'!$I$6,,,COUNTA('[82]2-11担保分级表'!$I:$I)-1)</definedName>
    <definedName name="乡级担保" localSheetId="25">OFFSET('[82]2-11担保分级表'!$I$6,,,COUNTA('[82]2-11担保分级表'!$I:$I)-1)</definedName>
    <definedName name="乡级担保" localSheetId="26">OFFSET('[83]2-11担保分级表'!$I$6,,,COUNTA('[83]2-11担保分级表'!$I:$I)-1)</definedName>
    <definedName name="乡级担保">OFFSET('[83]2-11担保分级表'!$I$6,,,COUNTA('[83]2-11担保分级表'!$I:$I)-1)</definedName>
    <definedName name="乡级一般" localSheetId="8">OFFSET('[80]2-7一般分级表'!$I$6,,,COUNTA('[80]2-7一般分级表'!$I:$I)-1)</definedName>
    <definedName name="乡级一般" localSheetId="9">OFFSET('[80]2-7一般分级表'!$I$6,,,COUNTA('[80]2-7一般分级表'!$I:$I)-1)</definedName>
    <definedName name="乡级一般" localSheetId="19">OFFSET('[80]2-7一般分级表'!$I$6,,,COUNTA('[80]2-7一般分级表'!$I:$I)-1)</definedName>
    <definedName name="乡级一般" localSheetId="20">OFFSET('[80]2-7一般分级表'!$I$6,,,COUNTA('[80]2-7一般分级表'!$I:$I)-1)</definedName>
    <definedName name="乡级一般" localSheetId="24">OFFSET('[82]2-7一般分级表'!$I$6,,,COUNTA('[82]2-7一般分级表'!$I:$I)-1)</definedName>
    <definedName name="乡级一般" localSheetId="25">OFFSET('[82]2-7一般分级表'!$I$6,,,COUNTA('[82]2-7一般分级表'!$I:$I)-1)</definedName>
    <definedName name="乡级一般" localSheetId="26">OFFSET('[83]2-7一般分级表'!$I$6,,,COUNTA('[83]2-7一般分级表'!$I:$I)-1)</definedName>
    <definedName name="乡级一般">OFFSET('[83]2-7一般分级表'!$I$6,,,COUNTA('[83]2-7一般分级表'!$I:$I)-1)</definedName>
    <definedName name="乡级余额" localSheetId="8">OFFSET('[80]2-1余额分级表'!$I$6,,,COUNTA('[80]2-1余额分级表'!$I:$I)-1)</definedName>
    <definedName name="乡级余额" localSheetId="9">OFFSET('[80]2-1余额分级表'!$I$6,,,COUNTA('[80]2-1余额分级表'!$I:$I)-1)</definedName>
    <definedName name="乡级余额" localSheetId="19">OFFSET('[80]2-1余额分级表'!$I$6,,,COUNTA('[80]2-1余额分级表'!$I:$I)-1)</definedName>
    <definedName name="乡级余额" localSheetId="20">OFFSET('[80]2-1余额分级表'!$I$6,,,COUNTA('[80]2-1余额分级表'!$I:$I)-1)</definedName>
    <definedName name="乡级余额" localSheetId="24">OFFSET('[82]2-1余额分级表'!$I$6,,,COUNTA('[82]2-1余额分级表'!$I:$I)-1)</definedName>
    <definedName name="乡级余额" localSheetId="25">OFFSET('[82]2-1余额分级表'!$I$6,,,COUNTA('[82]2-1余额分级表'!$I:$I)-1)</definedName>
    <definedName name="乡级余额" localSheetId="26">OFFSET('[83]2-1余额分级表'!$I$6,,,COUNTA('[83]2-1余额分级表'!$I:$I)-1)</definedName>
    <definedName name="乡级余额">OFFSET('[83]2-1余额分级表'!$I$6,,,COUNTA('[83]2-1余额分级表'!$I:$I)-1)</definedName>
    <definedName name="乡级直接" localSheetId="8">OFFSET('[80]2-5直接分级表'!$I$6,,,COUNTA('[80]2-5直接分级表'!$I:$I)-1)</definedName>
    <definedName name="乡级直接" localSheetId="9">OFFSET('[80]2-5直接分级表'!$I$6,,,COUNTA('[80]2-5直接分级表'!$I:$I)-1)</definedName>
    <definedName name="乡级直接" localSheetId="19">OFFSET('[80]2-5直接分级表'!$I$6,,,COUNTA('[80]2-5直接分级表'!$I:$I)-1)</definedName>
    <definedName name="乡级直接" localSheetId="20">OFFSET('[80]2-5直接分级表'!$I$6,,,COUNTA('[80]2-5直接分级表'!$I:$I)-1)</definedName>
    <definedName name="乡级直接" localSheetId="24">OFFSET('[82]2-5直接分级表'!$I$6,,,COUNTA('[82]2-5直接分级表'!$I:$I)-1)</definedName>
    <definedName name="乡级直接" localSheetId="25">OFFSET('[82]2-5直接分级表'!$I$6,,,COUNTA('[82]2-5直接分级表'!$I:$I)-1)</definedName>
    <definedName name="乡级直接" localSheetId="26">OFFSET('[83]2-5直接分级表'!$I$6,,,COUNTA('[83]2-5直接分级表'!$I:$I)-1)</definedName>
    <definedName name="乡级直接">OFFSET('[83]2-5直接分级表'!$I$6,,,COUNTA('[83]2-5直接分级表'!$I:$I)-1)</definedName>
    <definedName name="乡级专项" localSheetId="8">OFFSET('[80]2-9专项分级表'!$I$6,,,COUNTA('[80]2-9专项分级表'!$I:$I)-1)</definedName>
    <definedName name="乡级专项" localSheetId="9">OFFSET('[80]2-9专项分级表'!$I$6,,,COUNTA('[80]2-9专项分级表'!$I:$I)-1)</definedName>
    <definedName name="乡级专项" localSheetId="19">OFFSET('[80]2-9专项分级表'!$I$6,,,COUNTA('[80]2-9专项分级表'!$I:$I)-1)</definedName>
    <definedName name="乡级专项" localSheetId="20">OFFSET('[80]2-9专项分级表'!$I$6,,,COUNTA('[80]2-9专项分级表'!$I:$I)-1)</definedName>
    <definedName name="乡级专项" localSheetId="24">OFFSET('[82]2-9专项分级表'!$I$6,,,COUNTA('[82]2-9专项分级表'!$I:$I)-1)</definedName>
    <definedName name="乡级专项" localSheetId="25">OFFSET('[82]2-9专项分级表'!$I$6,,,COUNTA('[82]2-9专项分级表'!$I:$I)-1)</definedName>
    <definedName name="乡级专项" localSheetId="26">OFFSET('[83]2-9专项分级表'!$I$6,,,COUNTA('[83]2-9专项分级表'!$I:$I)-1)</definedName>
    <definedName name="乡级专项">OFFSET('[83]2-9专项分级表'!$I$6,,,COUNTA('[83]2-9专项分级表'!$I:$I)-1)</definedName>
    <definedName name="乡镇个数" localSheetId="8">[131]行政区划!$D$6:$D$184</definedName>
    <definedName name="乡镇个数" localSheetId="9">[131]行政区划!$D$6:$D$184</definedName>
    <definedName name="乡镇个数" localSheetId="19">[131]行政区划!$D$6:$D$184</definedName>
    <definedName name="乡镇个数" localSheetId="20">[131]行政区划!$D$6:$D$184</definedName>
    <definedName name="乡镇个数" localSheetId="24">[133]行政区划!$D$6:$D$184</definedName>
    <definedName name="乡镇个数" localSheetId="25">[133]行政区划!$D$6:$D$184</definedName>
    <definedName name="乡镇个数" localSheetId="26">[134]行政区划!$D$6:$D$184</definedName>
    <definedName name="乡镇个数">[134]行政区划!$D$6:$D$184</definedName>
    <definedName name="项目类型" localSheetId="8">[133]基础数据!$A$1:$A$66</definedName>
    <definedName name="项目类型" localSheetId="9">[133]基础数据!$A$1:$A$66</definedName>
    <definedName name="项目类型" localSheetId="19">[133]基础数据!$A$1:$A$66</definedName>
    <definedName name="项目类型" localSheetId="20">[133]基础数据!$A$1:$A$66</definedName>
    <definedName name="项目类型" localSheetId="24">[135]基础数据!$A$1:$A$66</definedName>
    <definedName name="项目类型" localSheetId="25">[135]基础数据!$A$1:$A$66</definedName>
    <definedName name="项目类型" localSheetId="26">[136]基础数据!$A$1:$A$66</definedName>
    <definedName name="项目类型">[136]基础数据!$A$1:$A$66</definedName>
    <definedName name="新表" localSheetId="8">#REF!</definedName>
    <definedName name="新表" localSheetId="9">#REF!</definedName>
    <definedName name="新表" localSheetId="10">#REF!</definedName>
    <definedName name="新表" localSheetId="11">#REF!</definedName>
    <definedName name="新表" localSheetId="12">#REF!</definedName>
    <definedName name="新表" localSheetId="16">#REF!</definedName>
    <definedName name="新表" localSheetId="19">#REF!</definedName>
    <definedName name="新表" localSheetId="20">#REF!</definedName>
    <definedName name="新表" localSheetId="21">#REF!</definedName>
    <definedName name="新表" localSheetId="22">#REF!</definedName>
    <definedName name="新表" localSheetId="23">#REF!</definedName>
    <definedName name="新表" localSheetId="24">#REF!</definedName>
    <definedName name="新表" localSheetId="25">#REF!</definedName>
    <definedName name="新表" localSheetId="26">#REF!</definedName>
    <definedName name="新表">#REF!</definedName>
    <definedName name="新分享" localSheetId="8">'[10]SW-TEO'!#REF!</definedName>
    <definedName name="新分享" localSheetId="9">'[10]SW-TEO'!#REF!</definedName>
    <definedName name="新分享" localSheetId="16">'[11]SW-TEO'!#REF!</definedName>
    <definedName name="新分享" localSheetId="19">'[10]SW-TEO'!#REF!</definedName>
    <definedName name="新分享" localSheetId="20">'[10]SW-TEO'!#REF!</definedName>
    <definedName name="新分享" localSheetId="26">'[12]SW-TEO'!#REF!</definedName>
    <definedName name="新分享">'[11]SW-TEO'!#REF!</definedName>
    <definedName name="新昆明" localSheetId="8">'[10]SW-TEO'!#REF!</definedName>
    <definedName name="新昆明" localSheetId="9">'[10]SW-TEO'!#REF!</definedName>
    <definedName name="新昆明" localSheetId="16">'[11]SW-TEO'!#REF!</definedName>
    <definedName name="新昆明" localSheetId="19">'[10]SW-TEO'!#REF!</definedName>
    <definedName name="新昆明" localSheetId="20">'[10]SW-TEO'!#REF!</definedName>
    <definedName name="新昆明" localSheetId="26">'[12]SW-TEO'!#REF!</definedName>
    <definedName name="新昆明">'[11]SW-TEO'!#REF!</definedName>
    <definedName name="性别" localSheetId="8">[135]基础编码!$H$2:$H$3</definedName>
    <definedName name="性别" localSheetId="9">[135]基础编码!$H$2:$H$3</definedName>
    <definedName name="性别" localSheetId="19">[135]基础编码!$H$2:$H$3</definedName>
    <definedName name="性别" localSheetId="20">[135]基础编码!$H$2:$H$3</definedName>
    <definedName name="性别" localSheetId="24">[137]基础编码!$H$2:$H$3</definedName>
    <definedName name="性别" localSheetId="25">[137]基础编码!$H$2:$H$3</definedName>
    <definedName name="性别" localSheetId="26">[138]基础编码!$H$2:$H$3</definedName>
    <definedName name="性别">[138]基础编码!$H$2:$H$3</definedName>
    <definedName name="学历" localSheetId="8">[135]基础编码!$S$2:$S$9</definedName>
    <definedName name="学历" localSheetId="9">[135]基础编码!$S$2:$S$9</definedName>
    <definedName name="学历" localSheetId="19">[135]基础编码!$S$2:$S$9</definedName>
    <definedName name="学历" localSheetId="20">[135]基础编码!$S$2:$S$9</definedName>
    <definedName name="学历" localSheetId="24">[137]基础编码!$S$2:$S$9</definedName>
    <definedName name="学历" localSheetId="25">[137]基础编码!$S$2:$S$9</definedName>
    <definedName name="学历" localSheetId="26">[138]基础编码!$S$2:$S$9</definedName>
    <definedName name="学历">[138]基础编码!$S$2:$S$9</definedName>
    <definedName name="业务量_外" localSheetId="8">#REF!</definedName>
    <definedName name="业务量_外" localSheetId="9">#REF!</definedName>
    <definedName name="业务量_外" localSheetId="10">#REF!</definedName>
    <definedName name="业务量_外" localSheetId="11">#REF!</definedName>
    <definedName name="业务量_外" localSheetId="12">#REF!</definedName>
    <definedName name="业务量_外" localSheetId="16">#REF!</definedName>
    <definedName name="业务量_外" localSheetId="19">#REF!</definedName>
    <definedName name="业务量_外" localSheetId="20">#REF!</definedName>
    <definedName name="业务量_外" localSheetId="21">#REF!</definedName>
    <definedName name="业务量_外" localSheetId="22">#REF!</definedName>
    <definedName name="业务量_外" localSheetId="23">#REF!</definedName>
    <definedName name="业务量_外" localSheetId="24">#REF!</definedName>
    <definedName name="业务量_外" localSheetId="25">#REF!</definedName>
    <definedName name="业务量_外" localSheetId="26">#REF!</definedName>
    <definedName name="业务量_外">#REF!</definedName>
    <definedName name="一般预算收入2002年" localSheetId="8">'[137]2002年一般预算收入'!$AC$4:$AC$184</definedName>
    <definedName name="一般预算收入2002年" localSheetId="9">'[137]2002年一般预算收入'!$AC$4:$AC$184</definedName>
    <definedName name="一般预算收入2002年" localSheetId="19">'[137]2002年一般预算收入'!$AC$4:$AC$184</definedName>
    <definedName name="一般预算收入2002年" localSheetId="20">'[137]2002年一般预算收入'!$AC$4:$AC$184</definedName>
    <definedName name="一般预算收入2002年" localSheetId="24">'[139]2002年一般预算收入'!$AC$4:$AC$184</definedName>
    <definedName name="一般预算收入2002年" localSheetId="25">'[139]2002年一般预算收入'!$AC$4:$AC$184</definedName>
    <definedName name="一般预算收入2002年" localSheetId="26">'[140]2002年一般预算收入'!$AC$4:$AC$184</definedName>
    <definedName name="一般预算收入2002年">'[140]2002年一般预算收入'!$AC$4:$AC$184</definedName>
    <definedName name="一般预算收入2003年" localSheetId="8">[86]一般预算收入!$AD$4:$AD$184</definedName>
    <definedName name="一般预算收入2003年" localSheetId="9">[86]一般预算收入!$AD$4:$AD$184</definedName>
    <definedName name="一般预算收入2003年" localSheetId="19">[86]一般预算收入!$AD$4:$AD$184</definedName>
    <definedName name="一般预算收入2003年" localSheetId="20">[86]一般预算收入!$AD$4:$AD$184</definedName>
    <definedName name="一般预算收入2003年" localSheetId="24">[88]一般预算收入!$AD$4:$AD$184</definedName>
    <definedName name="一般预算收入2003年" localSheetId="25">[88]一般预算收入!$AD$4:$AD$184</definedName>
    <definedName name="一般预算收入2003年" localSheetId="26">[89]一般预算收入!$AD$4:$AD$184</definedName>
    <definedName name="一般预算收入2003年">[89]一般预算收入!$AD$4:$AD$184</definedName>
    <definedName name="一般预算收入合计2003年" localSheetId="8">[86]一般预算收入!$AC$4</definedName>
    <definedName name="一般预算收入合计2003年" localSheetId="9">[86]一般预算收入!$AC$4</definedName>
    <definedName name="一般预算收入合计2003年" localSheetId="19">[86]一般预算收入!$AC$4</definedName>
    <definedName name="一般预算收入合计2003年" localSheetId="20">[86]一般预算收入!$AC$4</definedName>
    <definedName name="一般预算收入合计2003年" localSheetId="24">[88]一般预算收入!$AC$4</definedName>
    <definedName name="一般预算收入合计2003年" localSheetId="25">[88]一般预算收入!$AC$4</definedName>
    <definedName name="一般预算收入合计2003年" localSheetId="26">[89]一般预算收入!$AC$4</definedName>
    <definedName name="一般预算收入合计2003年">[89]一般预算收入!$AC$4</definedName>
    <definedName name="银行贷款所在地" localSheetId="8">[125]区划对应表!$D$1:$D$202</definedName>
    <definedName name="银行贷款所在地" localSheetId="9">[125]区划对应表!$D$1:$D$202</definedName>
    <definedName name="银行贷款所在地" localSheetId="19">[125]区划对应表!$D$1:$D$202</definedName>
    <definedName name="银行贷款所在地" localSheetId="20">[125]区划对应表!$D$1:$D$202</definedName>
    <definedName name="银行贷款所在地" localSheetId="24">[127]区划对应表!$D$1:$D$202</definedName>
    <definedName name="银行贷款所在地" localSheetId="25">[127]区划对应表!$D$1:$D$202</definedName>
    <definedName name="银行贷款所在地" localSheetId="26">[128]区划对应表!$D$1:$D$202</definedName>
    <definedName name="银行贷款所在地">[128]区划对应表!$D$1:$D$202</definedName>
    <definedName name="银行类型二" localSheetId="8">[133]基础数据!$E$1:$E$216</definedName>
    <definedName name="银行类型二" localSheetId="9">[133]基础数据!$E$1:$E$216</definedName>
    <definedName name="银行类型二" localSheetId="19">[133]基础数据!$E$1:$E$216</definedName>
    <definedName name="银行类型二" localSheetId="20">[133]基础数据!$E$1:$E$216</definedName>
    <definedName name="银行类型二" localSheetId="24">[135]基础数据!$E$1:$E$216</definedName>
    <definedName name="银行类型二" localSheetId="25">[135]基础数据!$E$1:$E$216</definedName>
    <definedName name="银行类型二" localSheetId="26">[136]基础数据!$E$1:$E$216</definedName>
    <definedName name="银行类型二">[136]基础数据!$E$1:$E$216</definedName>
    <definedName name="银行类型一" localSheetId="8">[133]基础数据!$C$1:$C$21</definedName>
    <definedName name="银行类型一" localSheetId="9">[133]基础数据!$C$1:$C$21</definedName>
    <definedName name="银行类型一" localSheetId="19">[133]基础数据!$C$1:$C$21</definedName>
    <definedName name="银行类型一" localSheetId="20">[133]基础数据!$C$1:$C$21</definedName>
    <definedName name="银行类型一" localSheetId="24">[135]基础数据!$C$1:$C$21</definedName>
    <definedName name="银行类型一" localSheetId="25">[135]基础数据!$C$1:$C$21</definedName>
    <definedName name="银行类型一" localSheetId="26">[136]基础数据!$C$1:$C$21</definedName>
    <definedName name="银行类型一">[136]基础数据!$C$1:$C$21</definedName>
    <definedName name="增支比例">0.8</definedName>
    <definedName name="债务" localSheetId="8" hidden="1">#REF!</definedName>
    <definedName name="债务" localSheetId="9" hidden="1">#REF!</definedName>
    <definedName name="债务" localSheetId="10" hidden="1">#REF!</definedName>
    <definedName name="债务" localSheetId="11" hidden="1">#REF!</definedName>
    <definedName name="债务" localSheetId="12" hidden="1">#REF!</definedName>
    <definedName name="债务" localSheetId="16" hidden="1">#REF!</definedName>
    <definedName name="债务" localSheetId="19" hidden="1">#REF!</definedName>
    <definedName name="债务" localSheetId="20" hidden="1">#REF!</definedName>
    <definedName name="债务" localSheetId="21" hidden="1">#REF!</definedName>
    <definedName name="债务" localSheetId="22" hidden="1">#REF!</definedName>
    <definedName name="债务" localSheetId="23" hidden="1">#REF!</definedName>
    <definedName name="债务" localSheetId="24" hidden="1">#REF!</definedName>
    <definedName name="债务" localSheetId="25" hidden="1">#REF!</definedName>
    <definedName name="债务" localSheetId="26" hidden="1">#REF!</definedName>
    <definedName name="债务" hidden="1">#REF!</definedName>
    <definedName name="政策性挂账" localSheetId="8">OFFSET('[80]1-1余额表'!$H$7,,,COUNTA('[80]1-1余额表'!$H:$H)-1)</definedName>
    <definedName name="政策性挂账" localSheetId="9">OFFSET('[80]1-1余额表'!$H$7,,,COUNTA('[80]1-1余额表'!$H:$H)-1)</definedName>
    <definedName name="政策性挂账" localSheetId="19">OFFSET('[80]1-1余额表'!$H$7,,,COUNTA('[80]1-1余额表'!$H:$H)-1)</definedName>
    <definedName name="政策性挂账" localSheetId="20">OFFSET('[80]1-1余额表'!$H$7,,,COUNTA('[80]1-1余额表'!$H:$H)-1)</definedName>
    <definedName name="政策性挂账" localSheetId="24">OFFSET('[82]1-1余额表'!$H$7,,,COUNTA('[82]1-1余额表'!$H:$H)-1)</definedName>
    <definedName name="政策性挂账" localSheetId="25">OFFSET('[82]1-1余额表'!$H$7,,,COUNTA('[82]1-1余额表'!$H:$H)-1)</definedName>
    <definedName name="政策性挂账" localSheetId="26">OFFSET('[83]1-1余额表'!$H$7,,,COUNTA('[83]1-1余额表'!$H:$H)-1)</definedName>
    <definedName name="政策性挂账">OFFSET('[83]1-1余额表'!$H$7,,,COUNTA('[83]1-1余额表'!$H:$H)-1)</definedName>
    <definedName name="支出" localSheetId="8">'[37]P1012001'!$A$6:$E$117</definedName>
    <definedName name="支出" localSheetId="9">'[37]P1012001'!$A$6:$E$117</definedName>
    <definedName name="支出" localSheetId="19">'[37]P1012001'!$A$6:$E$117</definedName>
    <definedName name="支出" localSheetId="20">'[37]P1012001'!$A$6:$E$117</definedName>
    <definedName name="支出" localSheetId="24">'[39]P1012001'!$A$6:$E$117</definedName>
    <definedName name="支出" localSheetId="25">'[39]P1012001'!$A$6:$E$117</definedName>
    <definedName name="支出" localSheetId="26">'[40]P1012001'!$A$6:$E$117</definedName>
    <definedName name="支出">'[40]P1012001'!$A$6:$E$117</definedName>
    <definedName name="直辖市" localSheetId="8">#REF!,#REF!,#REF!,#REF!</definedName>
    <definedName name="直辖市" localSheetId="9">#REF!,#REF!,#REF!,#REF!</definedName>
    <definedName name="直辖市" localSheetId="10">#REF!,#REF!,#REF!,#REF!</definedName>
    <definedName name="直辖市" localSheetId="11">#REF!,#REF!,#REF!,#REF!</definedName>
    <definedName name="直辖市" localSheetId="12">#REF!,#REF!,#REF!,#REF!</definedName>
    <definedName name="直辖市" localSheetId="16">#REF!,#REF!,#REF!,#REF!</definedName>
    <definedName name="直辖市" localSheetId="19">#REF!,#REF!,#REF!,#REF!</definedName>
    <definedName name="直辖市" localSheetId="20">#REF!,#REF!,#REF!,#REF!</definedName>
    <definedName name="直辖市" localSheetId="21">#REF!,#REF!,#REF!,#REF!</definedName>
    <definedName name="直辖市" localSheetId="22">#REF!,#REF!,#REF!,#REF!</definedName>
    <definedName name="直辖市" localSheetId="23">#REF!,#REF!,#REF!,#REF!</definedName>
    <definedName name="直辖市" localSheetId="24">#REF!,#REF!,#REF!,#REF!</definedName>
    <definedName name="直辖市" localSheetId="25">#REF!,#REF!,#REF!,#REF!</definedName>
    <definedName name="直辖市" localSheetId="26">#REF!,#REF!,#REF!,#REF!</definedName>
    <definedName name="直辖市">#REF!,#REF!,#REF!,#REF!</definedName>
    <definedName name="中国" localSheetId="8">#REF!</definedName>
    <definedName name="中国" localSheetId="9">#REF!</definedName>
    <definedName name="中国" localSheetId="10">#REF!</definedName>
    <definedName name="中国" localSheetId="11">#REF!</definedName>
    <definedName name="中国" localSheetId="12">#REF!</definedName>
    <definedName name="中国" localSheetId="16">#REF!</definedName>
    <definedName name="中国" localSheetId="19">#REF!</definedName>
    <definedName name="中国" localSheetId="20">#REF!</definedName>
    <definedName name="中国" localSheetId="21">#REF!</definedName>
    <definedName name="中国" localSheetId="22">#REF!</definedName>
    <definedName name="中国" localSheetId="23">#REF!</definedName>
    <definedName name="中国" localSheetId="24">#REF!</definedName>
    <definedName name="中国" localSheetId="25">#REF!</definedName>
    <definedName name="中国" localSheetId="26">#REF!</definedName>
    <definedName name="中国">#REF!</definedName>
    <definedName name="中小学生人数2003年" localSheetId="8">[139]中小学生!$E$4:$E$184</definedName>
    <definedName name="中小学生人数2003年" localSheetId="9">[139]中小学生!$E$4:$E$184</definedName>
    <definedName name="中小学生人数2003年" localSheetId="19">[139]中小学生!$E$4:$E$184</definedName>
    <definedName name="中小学生人数2003年" localSheetId="20">[139]中小学生!$E$4:$E$184</definedName>
    <definedName name="中小学生人数2003年" localSheetId="24">[141]中小学生!$E$4:$E$184</definedName>
    <definedName name="中小学生人数2003年" localSheetId="25">[141]中小学生!$E$4:$E$184</definedName>
    <definedName name="中小学生人数2003年" localSheetId="26">[142]中小学生!$E$4:$E$184</definedName>
    <definedName name="中小学生人数2003年">[142]中小学生!$E$4:$E$184</definedName>
    <definedName name="专项收入年初预算数" localSheetId="8">#REF!</definedName>
    <definedName name="专项收入年初预算数" localSheetId="9">#REF!</definedName>
    <definedName name="专项收入年初预算数" localSheetId="10">#REF!</definedName>
    <definedName name="专项收入年初预算数" localSheetId="11">#REF!</definedName>
    <definedName name="专项收入年初预算数" localSheetId="12">#REF!</definedName>
    <definedName name="专项收入年初预算数" localSheetId="16">#REF!</definedName>
    <definedName name="专项收入年初预算数" localSheetId="19">#REF!</definedName>
    <definedName name="专项收入年初预算数" localSheetId="20">#REF!</definedName>
    <definedName name="专项收入年初预算数" localSheetId="21">#REF!</definedName>
    <definedName name="专项收入年初预算数" localSheetId="22">#REF!</definedName>
    <definedName name="专项收入年初预算数" localSheetId="23">#REF!</definedName>
    <definedName name="专项收入年初预算数" localSheetId="24">#REF!</definedName>
    <definedName name="专项收入年初预算数" localSheetId="25">#REF!</definedName>
    <definedName name="专项收入年初预算数" localSheetId="26">#REF!</definedName>
    <definedName name="专项收入年初预算数">#REF!</definedName>
    <definedName name="专项收入全年预计数" localSheetId="8">#REF!</definedName>
    <definedName name="专项收入全年预计数" localSheetId="9">#REF!</definedName>
    <definedName name="专项收入全年预计数" localSheetId="10">#REF!</definedName>
    <definedName name="专项收入全年预计数" localSheetId="11">#REF!</definedName>
    <definedName name="专项收入全年预计数" localSheetId="12">#REF!</definedName>
    <definedName name="专项收入全年预计数" localSheetId="16">#REF!</definedName>
    <definedName name="专项收入全年预计数" localSheetId="19">#REF!</definedName>
    <definedName name="专项收入全年预计数" localSheetId="20">#REF!</definedName>
    <definedName name="专项收入全年预计数" localSheetId="21">#REF!</definedName>
    <definedName name="专项收入全年预计数" localSheetId="22">#REF!</definedName>
    <definedName name="专项收入全年预计数" localSheetId="23">#REF!</definedName>
    <definedName name="专项收入全年预计数" localSheetId="24">#REF!</definedName>
    <definedName name="专项收入全年预计数" localSheetId="25">#REF!</definedName>
    <definedName name="专项收入全年预计数" localSheetId="26">#REF!</definedName>
    <definedName name="专项收入全年预计数">#REF!</definedName>
    <definedName name="总人口2003年" localSheetId="8">[141]总人口!$E$4:$E$184</definedName>
    <definedName name="总人口2003年" localSheetId="9">[141]总人口!$E$4:$E$184</definedName>
    <definedName name="总人口2003年" localSheetId="19">[141]总人口!$E$4:$E$184</definedName>
    <definedName name="总人口2003年" localSheetId="20">[141]总人口!$E$4:$E$184</definedName>
    <definedName name="总支出" localSheetId="8">VLOOKUP([100]经费权重!$B1,[102]分县数据!$A$9:$BA$258,3,)</definedName>
    <definedName name="总支出" localSheetId="9">VLOOKUP([100]经费权重!$B1,[102]分县数据!$A$9:$BA$258,3,)</definedName>
    <definedName name="总支出" localSheetId="19">VLOOKUP([100]经费权重!$B1,[102]分县数据!$A$9:$BA$258,3,)</definedName>
    <definedName name="总支出" localSheetId="20">VLOOKUP([100]经费权重!$B1,[102]分县数据!$A$9:$BA$258,3,)</definedName>
    <definedName name="总支出" localSheetId="24">VLOOKUP([103]经费权重!$B1,[104]分县数据!$A$9:$BA$258,3,)</definedName>
    <definedName name="总支出" localSheetId="25">VLOOKUP([103]经费权重!$B1,[104]分县数据!$A$9:$BA$258,3,)</definedName>
    <definedName name="总支出" localSheetId="26">VLOOKUP([105]经费权重!$B1,[106]分县数据!$A$9:$BA$258,3,)</definedName>
    <definedName name="总支出">VLOOKUP([106]经费权重!$B1,[103]分县数据!$A$9:$BA$258,3,)</definedName>
    <definedName name="最终下达表" localSheetId="8">#REF!</definedName>
    <definedName name="最终下达表" localSheetId="9">#REF!</definedName>
    <definedName name="最终下达表" localSheetId="10">#REF!</definedName>
    <definedName name="最终下达表" localSheetId="11">#REF!</definedName>
    <definedName name="最终下达表" localSheetId="12">#REF!</definedName>
    <definedName name="最终下达表" localSheetId="16">#REF!</definedName>
    <definedName name="最终下达表" localSheetId="19">#REF!</definedName>
    <definedName name="最终下达表" localSheetId="20">#REF!</definedName>
    <definedName name="最终下达表" localSheetId="21">#REF!</definedName>
    <definedName name="最终下达表" localSheetId="22">#REF!</definedName>
    <definedName name="最终下达表" localSheetId="23">#REF!</definedName>
    <definedName name="最终下达表" localSheetId="24">#REF!</definedName>
    <definedName name="最终下达表" localSheetId="25">#REF!</definedName>
    <definedName name="最终下达表" localSheetId="26">#REF!</definedName>
    <definedName name="最终下达表">#REF!</definedName>
    <definedName name="전" localSheetId="8">#REF!</definedName>
    <definedName name="전" localSheetId="9">#REF!</definedName>
    <definedName name="전" localSheetId="10">#REF!</definedName>
    <definedName name="전" localSheetId="11">#REF!</definedName>
    <definedName name="전" localSheetId="12">#REF!</definedName>
    <definedName name="전" localSheetId="16">#REF!</definedName>
    <definedName name="전" localSheetId="19">#REF!</definedName>
    <definedName name="전" localSheetId="20">#REF!</definedName>
    <definedName name="전" localSheetId="21">#REF!</definedName>
    <definedName name="전" localSheetId="22">#REF!</definedName>
    <definedName name="전" localSheetId="23">#REF!</definedName>
    <definedName name="전" localSheetId="24">#REF!</definedName>
    <definedName name="전" localSheetId="25">#REF!</definedName>
    <definedName name="전" localSheetId="26">#REF!</definedName>
    <definedName name="전">#REF!</definedName>
    <definedName name="주택사업본부" localSheetId="8">#REF!</definedName>
    <definedName name="주택사업본부" localSheetId="9">#REF!</definedName>
    <definedName name="주택사업본부" localSheetId="10">#REF!</definedName>
    <definedName name="주택사업본부" localSheetId="11">#REF!</definedName>
    <definedName name="주택사업본부" localSheetId="12">#REF!</definedName>
    <definedName name="주택사업본부" localSheetId="16">#REF!</definedName>
    <definedName name="주택사업본부" localSheetId="19">#REF!</definedName>
    <definedName name="주택사업본부" localSheetId="20">#REF!</definedName>
    <definedName name="주택사업본부" localSheetId="21">#REF!</definedName>
    <definedName name="주택사업본부" localSheetId="22">#REF!</definedName>
    <definedName name="주택사업본부" localSheetId="23">#REF!</definedName>
    <definedName name="주택사업본부" localSheetId="24">#REF!</definedName>
    <definedName name="주택사업본부" localSheetId="25">#REF!</definedName>
    <definedName name="주택사업본부" localSheetId="26">#REF!</definedName>
    <definedName name="주택사업본부">#REF!</definedName>
    <definedName name="철구사업본부" localSheetId="8">#REF!</definedName>
    <definedName name="철구사업본부" localSheetId="9">#REF!</definedName>
    <definedName name="철구사업본부" localSheetId="10">#REF!</definedName>
    <definedName name="철구사업본부" localSheetId="11">#REF!</definedName>
    <definedName name="철구사업본부" localSheetId="12">#REF!</definedName>
    <definedName name="철구사업본부" localSheetId="16">#REF!</definedName>
    <definedName name="철구사업본부" localSheetId="19">#REF!</definedName>
    <definedName name="철구사업본부" localSheetId="20">#REF!</definedName>
    <definedName name="철구사업본부" localSheetId="21">#REF!</definedName>
    <definedName name="철구사업본부" localSheetId="22">#REF!</definedName>
    <definedName name="철구사업본부" localSheetId="23">#REF!</definedName>
    <definedName name="철구사업본부" localSheetId="24">#REF!</definedName>
    <definedName name="철구사업본부" localSheetId="25">#REF!</definedName>
    <definedName name="철구사업본부" localSheetId="26">#REF!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<sst xmlns="http://schemas.openxmlformats.org/spreadsheetml/2006/main" count="5131" uniqueCount="2339">
  <si>
    <t>县十七届人大五次
会议文件</t>
  </si>
  <si>
    <t>通   海   县</t>
  </si>
  <si>
    <t>2025年地方财政预算执行情况和</t>
  </si>
  <si>
    <t>2026年地方财政预算（草案）</t>
  </si>
  <si>
    <t xml:space="preserve"> </t>
  </si>
  <si>
    <t>通海县财政局编制</t>
  </si>
  <si>
    <t>2026年2月</t>
  </si>
  <si>
    <t>目   录</t>
  </si>
  <si>
    <t>非打印区域（过程）</t>
  </si>
  <si>
    <t>表一</t>
  </si>
  <si>
    <t>单位：万元</t>
  </si>
  <si>
    <t>科目编码</t>
  </si>
  <si>
    <t>项目</t>
  </si>
  <si>
    <t>打印</t>
  </si>
  <si>
    <t>预算数</t>
  </si>
  <si>
    <t>执行数</t>
  </si>
  <si>
    <t>一、税收收入</t>
  </si>
  <si>
    <t>增值税</t>
  </si>
  <si>
    <t>企业所得税</t>
  </si>
  <si>
    <t>个人所得税</t>
  </si>
  <si>
    <t>资源税</t>
  </si>
  <si>
    <t>城市维护建设税</t>
  </si>
  <si>
    <t>房产税</t>
  </si>
  <si>
    <t>印花税</t>
  </si>
  <si>
    <t>城镇土地使用税</t>
  </si>
  <si>
    <t>土地增值税</t>
  </si>
  <si>
    <t>车船税</t>
  </si>
  <si>
    <t>耕地占用税</t>
  </si>
  <si>
    <t>契税</t>
  </si>
  <si>
    <t>烟叶税</t>
  </si>
  <si>
    <t>环境保护税</t>
  </si>
  <si>
    <t>其他税收收入</t>
  </si>
  <si>
    <t>二、非税收入</t>
  </si>
  <si>
    <t>专项收入</t>
  </si>
  <si>
    <t>行政事业性收费收入</t>
  </si>
  <si>
    <t>罚没收入</t>
  </si>
  <si>
    <t>国有资本经营收入</t>
  </si>
  <si>
    <t>国有资源（资产）有偿使用收入</t>
  </si>
  <si>
    <t>捐赠收入</t>
  </si>
  <si>
    <t>政府住房基金收入</t>
  </si>
  <si>
    <t>其他收入</t>
  </si>
  <si>
    <t>全县地方一般公共预算收入</t>
  </si>
  <si>
    <t>地方政府一般债务收入</t>
  </si>
  <si>
    <t>地方政府一般债券收入</t>
  </si>
  <si>
    <t>地方政府新增一般债券收入</t>
  </si>
  <si>
    <t>否</t>
  </si>
  <si>
    <t>地方政府再融资一般债券收入</t>
  </si>
  <si>
    <t>地方政府向外国政府借款收入</t>
  </si>
  <si>
    <t>地方政府向国际组织借款收入</t>
  </si>
  <si>
    <t>地方政府其他一般债务收入</t>
  </si>
  <si>
    <t>转移性收入</t>
  </si>
  <si>
    <t>返还性收入</t>
  </si>
  <si>
    <t>所得税基数返还收入</t>
  </si>
  <si>
    <t>成品油税费改革税收返还收入</t>
  </si>
  <si>
    <t>增值税税收返还收入</t>
  </si>
  <si>
    <t>消费税税收返还收入</t>
  </si>
  <si>
    <t>增值税“五五分享”税收返还收入</t>
  </si>
  <si>
    <t>其他返还性收入</t>
  </si>
  <si>
    <t>一般性转移支付收入</t>
  </si>
  <si>
    <t>体制补助收入</t>
  </si>
  <si>
    <t>均衡性转移支付收入</t>
  </si>
  <si>
    <t>县级基本财力保障机制奖补资金收入</t>
  </si>
  <si>
    <t>结算补助收入</t>
  </si>
  <si>
    <t>资源枯竭型城市转移支付补助收入</t>
  </si>
  <si>
    <t>企业事业单位划转补助收入</t>
  </si>
  <si>
    <t>产粮（油）大县奖励资金收入</t>
  </si>
  <si>
    <t>重点生态功能区转移支付收入</t>
  </si>
  <si>
    <t>固定数额补助收入</t>
  </si>
  <si>
    <t>革命老区转移支付收入</t>
  </si>
  <si>
    <t>民族地区转移支付收入</t>
  </si>
  <si>
    <t>边境地区转移支付收入</t>
  </si>
  <si>
    <t>巩固拓展脱贫攻坚成果衔接乡村振兴转移支付收入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</si>
  <si>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</si>
  <si>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</si>
  <si>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</si>
  <si>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</si>
  <si>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</si>
  <si>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</si>
  <si>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</si>
  <si>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</si>
  <si>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</si>
  <si>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</si>
  <si>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</si>
  <si>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</si>
  <si>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</si>
  <si>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资源勘探工业信息等共同财政事权转移支付收入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</si>
  <si>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</si>
  <si>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</si>
  <si>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</si>
  <si>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</si>
  <si>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</si>
  <si>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</si>
  <si>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</si>
  <si>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其他一般性转移支付收入</t>
  </si>
  <si>
    <t>专项转移支付收入</t>
  </si>
  <si>
    <t>一般公共服务</t>
  </si>
  <si>
    <t>外交</t>
  </si>
  <si>
    <t>国防</t>
  </si>
  <si>
    <t>公共安全</t>
  </si>
  <si>
    <t>教育</t>
  </si>
  <si>
    <t>科学技术</t>
  </si>
  <si>
    <t>文化旅游体育与传媒</t>
  </si>
  <si>
    <t>社会保障和就业</t>
  </si>
  <si>
    <t>卫生健康</t>
  </si>
  <si>
    <t>节能环保</t>
  </si>
  <si>
    <t>城乡社区</t>
  </si>
  <si>
    <t>农林水</t>
  </si>
  <si>
    <t>交通运输</t>
  </si>
  <si>
    <t>资源勘探工业信息等</t>
  </si>
  <si>
    <t>商业服务业等</t>
  </si>
  <si>
    <t>金融</t>
  </si>
  <si>
    <t>自然资源海洋气象等</t>
  </si>
  <si>
    <t>住房保障</t>
  </si>
  <si>
    <t>粮油物资储备</t>
  </si>
  <si>
    <t>灾害防治及应急管理</t>
  </si>
  <si>
    <t>上年结转收入</t>
  </si>
  <si>
    <t>调入资金</t>
  </si>
  <si>
    <t>从政府性基金预算调入一般公共预算</t>
  </si>
  <si>
    <t>从国有资本经营预算调入一般公共预算</t>
  </si>
  <si>
    <t>从其他资金调入一般公共预算</t>
  </si>
  <si>
    <t>1101101</t>
  </si>
  <si>
    <t>地方政府一般债务转贷收入</t>
  </si>
  <si>
    <t>110110101</t>
  </si>
  <si>
    <t xml:space="preserve">  地方政府一般债券转贷收入</t>
  </si>
  <si>
    <t>11011010101</t>
  </si>
  <si>
    <t xml:space="preserve">    新增一般债券转贷收入</t>
  </si>
  <si>
    <t xml:space="preserve">    再融资一般债券转贷收入</t>
  </si>
  <si>
    <t>11011010103</t>
  </si>
  <si>
    <t xml:space="preserve">    置换一般债券转贷收入</t>
  </si>
  <si>
    <t>区域间转移性收入</t>
  </si>
  <si>
    <t>接受其他地区援助收入</t>
  </si>
  <si>
    <t>生态保护补助转移性收入</t>
  </si>
  <si>
    <t>土地指标调剂转移性收入</t>
  </si>
  <si>
    <t>其他转移性收入</t>
  </si>
  <si>
    <t>动用预算稳定调节基金</t>
  </si>
  <si>
    <t>各项收入合计</t>
  </si>
  <si>
    <t>验证</t>
  </si>
  <si>
    <t>差异</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</si>
  <si>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</si>
  <si>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</si>
  <si>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</si>
  <si>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</si>
  <si>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</si>
  <si>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</si>
  <si>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</si>
  <si>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</si>
  <si>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</si>
  <si>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</si>
  <si>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</si>
  <si>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</si>
  <si>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</si>
  <si>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</si>
  <si>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</si>
  <si>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</si>
  <si>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</si>
  <si>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</si>
  <si>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</si>
  <si>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</si>
  <si>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</si>
  <si>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</si>
  <si>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二十三、债务付息支出</t>
  </si>
  <si>
    <t>二十四、债务发行费用支出</t>
  </si>
  <si>
    <t>二十五、其他支出</t>
  </si>
  <si>
    <t>全县地方一般公共预算支出</t>
  </si>
  <si>
    <t>转移性支出</t>
  </si>
  <si>
    <t>上解支出</t>
  </si>
  <si>
    <t>体制上解支出</t>
  </si>
  <si>
    <t>专项上解支出</t>
  </si>
  <si>
    <t>调出资金</t>
  </si>
  <si>
    <t>安排预算稳定调节基金</t>
  </si>
  <si>
    <t>补充预算周转金</t>
  </si>
  <si>
    <t>区域间转移性支出</t>
  </si>
  <si>
    <t>援助其他地区支出</t>
  </si>
  <si>
    <t>生态保护补偿转移性支出</t>
  </si>
  <si>
    <t>土地指标调剂转移性支出</t>
  </si>
  <si>
    <t>其他转移性支出</t>
  </si>
  <si>
    <t>地方政府一般债务还本支出</t>
  </si>
  <si>
    <t>地方政府一般债券还本支出</t>
  </si>
  <si>
    <t>地方政府向外国政府借款还本支出</t>
  </si>
  <si>
    <t>地方政府向国际组织借款还本支出</t>
  </si>
  <si>
    <t>地方政府其他一般债务还本支出</t>
  </si>
  <si>
    <t>年终结转</t>
  </si>
  <si>
    <t>各项支出合计</t>
  </si>
  <si>
    <t>表二</t>
  </si>
  <si>
    <t>类-款-项</t>
  </si>
  <si>
    <t>一、一般公共服务</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</si>
  <si>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</si>
  <si>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</si>
  <si>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</si>
  <si>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</si>
  <si>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</si>
  <si>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</si>
  <si>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</si>
  <si>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</si>
  <si>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</si>
  <si>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</si>
  <si>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</si>
  <si>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</si>
  <si>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</si>
  <si>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</si>
  <si>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</si>
  <si>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</si>
  <si>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</si>
  <si>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</si>
  <si>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专项服务</t>
  </si>
  <si>
    <t>专项业务及机关事务管理</t>
  </si>
  <si>
    <t>政务公开审批</t>
  </si>
  <si>
    <t>参事事务</t>
  </si>
  <si>
    <t>其他政府办公厅（室）及相关机构事务支出</t>
  </si>
  <si>
    <t>发展与改革事务</t>
  </si>
  <si>
    <t>战略规划与实施</t>
  </si>
  <si>
    <t>日常经济运行调节</t>
  </si>
  <si>
    <t>社会事业发展规划</t>
  </si>
  <si>
    <t>经济体制改革研究</t>
  </si>
  <si>
    <t>物价管理</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</si>
  <si>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</si>
  <si>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</si>
  <si>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</si>
  <si>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</si>
  <si>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</si>
  <si>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</si>
  <si>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</si>
  <si>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</si>
  <si>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</si>
  <si>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</si>
  <si>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</si>
  <si>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</si>
  <si>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</si>
  <si>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</si>
  <si>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</si>
  <si>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</si>
  <si>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税收业务</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</si>
  <si>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</si>
  <si>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</si>
  <si>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</si>
  <si>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</si>
  <si>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</si>
  <si>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</si>
  <si>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</si>
  <si>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</si>
  <si>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</si>
  <si>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</si>
  <si>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</si>
  <si>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</si>
  <si>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</si>
  <si>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纪检监察事务</t>
  </si>
  <si>
    <t>大案要案查处</t>
  </si>
  <si>
    <t>派驻派出机构</t>
  </si>
  <si>
    <t>巡视工作</t>
  </si>
  <si>
    <t>其他纪检监察事务支出</t>
  </si>
  <si>
    <t>商贸事务</t>
  </si>
  <si>
    <t>对外贸易管理</t>
  </si>
  <si>
    <t>国际经济合作</t>
  </si>
  <si>
    <t>外资管理</t>
  </si>
  <si>
    <t>国内贸易管理</t>
  </si>
  <si>
    <t>招商引资</t>
  </si>
  <si>
    <t>其他商贸事务支出</t>
  </si>
  <si>
    <t>知识产权事务</t>
  </si>
  <si>
    <t>专利审批</t>
  </si>
  <si>
    <t>产权战略与规划</t>
  </si>
  <si>
    <t>国际合作与交流</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</si>
  <si>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</si>
  <si>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</si>
  <si>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</si>
  <si>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</si>
  <si>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</si>
  <si>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</si>
  <si>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</si>
  <si>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</si>
  <si>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</si>
  <si>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</si>
  <si>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</si>
  <si>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</si>
  <si>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</si>
  <si>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</si>
  <si>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</si>
  <si>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</si>
  <si>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</si>
  <si>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</si>
  <si>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</si>
  <si>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</si>
  <si>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</si>
  <si>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</si>
  <si>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</si>
  <si>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</si>
  <si>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</si>
  <si>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</si>
  <si>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宣传管理</t>
  </si>
  <si>
    <t>其他宣传事务支出</t>
  </si>
  <si>
    <t>统战事务</t>
  </si>
  <si>
    <t>宗教事务</t>
  </si>
  <si>
    <t>华侨事务</t>
  </si>
  <si>
    <t>其他统战事务支出</t>
  </si>
  <si>
    <t>对外联络事务</t>
  </si>
  <si>
    <t>其他对外联络事务支出</t>
  </si>
  <si>
    <t>其他共产党事务支出</t>
  </si>
  <si>
    <t>网信事务</t>
  </si>
  <si>
    <t>信息安全事务</t>
  </si>
  <si>
    <t>其他网信事务支出</t>
  </si>
  <si>
    <t>市场监督管理事务</t>
  </si>
  <si>
    <t>经营主体管理★</t>
  </si>
  <si>
    <t>市场秩序执法</t>
  </si>
  <si>
    <t>质量基础</t>
  </si>
  <si>
    <t>药品事务</t>
  </si>
  <si>
    <t>医疗器械事务</t>
  </si>
  <si>
    <t>化妆品事务</t>
  </si>
  <si>
    <t>质量安全监管</t>
  </si>
  <si>
    <t>食品安全监管</t>
  </si>
  <si>
    <t>其他市场监督管理事务</t>
  </si>
  <si>
    <t>社会工作事务</t>
  </si>
  <si>
    <t>其他社会工作事务支出</t>
  </si>
  <si>
    <t>信访事务</t>
  </si>
  <si>
    <t>信访业务</t>
  </si>
  <si>
    <t>事业运行◆</t>
  </si>
  <si>
    <t>其他信访事务支出</t>
  </si>
  <si>
    <t>数据事务◆</t>
  </si>
  <si>
    <t>行政运行◆</t>
  </si>
  <si>
    <t>一般行政管理事务◆</t>
  </si>
  <si>
    <t>机关服务◆</t>
  </si>
  <si>
    <t>其他数据事务支出◆</t>
  </si>
  <si>
    <t>其他一般公共服务支出</t>
  </si>
  <si>
    <t>国家赔偿费用支出</t>
  </si>
  <si>
    <t>外交管理事务</t>
  </si>
  <si>
    <t>其他外交管理事务支出</t>
  </si>
  <si>
    <t>驻外机构</t>
  </si>
  <si>
    <t>驻外使领馆(团、处)</t>
  </si>
  <si>
    <t>其他驻外机构支出</t>
  </si>
  <si>
    <t>对外援助</t>
  </si>
  <si>
    <t>援外优惠贷款贴息</t>
  </si>
  <si>
    <t>国际组织</t>
  </si>
  <si>
    <t>国际组织会费</t>
  </si>
  <si>
    <t>国际组织捐赠</t>
  </si>
  <si>
    <t>维和摊款</t>
  </si>
  <si>
    <t>国际组织股金及基金</t>
  </si>
  <si>
    <t>其他国际组织支出</t>
  </si>
  <si>
    <t>对外合作与交流</t>
  </si>
  <si>
    <t>在华国际会议</t>
  </si>
  <si>
    <t>国际交流活动</t>
  </si>
  <si>
    <t>对外合作活动</t>
  </si>
  <si>
    <t>其他对外合作与交流支出</t>
  </si>
  <si>
    <t>对外宣传</t>
  </si>
  <si>
    <t>边界勘界联检</t>
  </si>
  <si>
    <t>边界勘界</t>
  </si>
  <si>
    <t>边界联检</t>
  </si>
  <si>
    <t>边界界桩维护</t>
  </si>
  <si>
    <t>其他支出</t>
  </si>
  <si>
    <t>国际发展合作</t>
  </si>
  <si>
    <t>其他国际发展合作支出</t>
  </si>
  <si>
    <t>其他外交支出</t>
  </si>
  <si>
    <t>军费</t>
  </si>
  <si>
    <t>现役部队</t>
  </si>
  <si>
    <t>预备役部队</t>
  </si>
  <si>
    <t>其他军费支出</t>
  </si>
  <si>
    <t>国防科研事业</t>
  </si>
  <si>
    <t>专项工程</t>
  </si>
  <si>
    <t>国防动员</t>
  </si>
  <si>
    <t>兵役征集</t>
  </si>
  <si>
    <t>经济动员</t>
  </si>
  <si>
    <t>人民防空</t>
  </si>
  <si>
    <t>交通战备</t>
  </si>
  <si>
    <t>民兵</t>
  </si>
  <si>
    <t>边海防</t>
  </si>
  <si>
    <t>其他国防动员支出</t>
  </si>
  <si>
    <t>其他国防支出</t>
  </si>
  <si>
    <t>武装警察部队</t>
  </si>
  <si>
    <t>其他武装警察部队支出</t>
  </si>
  <si>
    <t>公安</t>
  </si>
  <si>
    <t>执法办案</t>
  </si>
  <si>
    <t>特别业务</t>
  </si>
  <si>
    <t>特勤业务</t>
  </si>
  <si>
    <t>移民事务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</si>
  <si>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</si>
  <si>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</si>
  <si>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</si>
  <si>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</si>
  <si>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</si>
  <si>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</si>
  <si>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</si>
  <si>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</si>
  <si>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</si>
  <si>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</si>
  <si>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</si>
  <si>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</si>
  <si>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</si>
  <si>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</si>
  <si>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</si>
  <si>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</si>
  <si>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律师管理</t>
  </si>
  <si>
    <t>公共法律服务</t>
  </si>
  <si>
    <t>国家统一法律职业资格考试</t>
  </si>
  <si>
    <t>社区矫正</t>
  </si>
  <si>
    <t>法治建设</t>
  </si>
  <si>
    <t>其他司法支出</t>
  </si>
  <si>
    <t>监狱</t>
  </si>
  <si>
    <t>罪犯生活及医疗卫生</t>
  </si>
  <si>
    <t>监狱业务及罪犯改造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</si>
  <si>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</si>
  <si>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</si>
  <si>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</si>
  <si>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</si>
  <si>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</si>
  <si>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</si>
  <si>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</si>
  <si>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</si>
  <si>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</si>
  <si>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</si>
  <si>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</si>
  <si>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</si>
  <si>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</si>
  <si>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</si>
  <si>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</si>
  <si>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国家司法救助支出</t>
  </si>
  <si>
    <t>教育管理事务</t>
  </si>
  <si>
    <t>其他教育管理事务支出</t>
  </si>
  <si>
    <t>普通教育</t>
  </si>
  <si>
    <t>学前教育</t>
  </si>
  <si>
    <t>小学教育</t>
  </si>
  <si>
    <t>初中教育</t>
  </si>
  <si>
    <t>高中教育</t>
  </si>
  <si>
    <t>高等教育</t>
  </si>
  <si>
    <t>其他普通教育支出</t>
  </si>
  <si>
    <t>职业教育</t>
  </si>
  <si>
    <t>初等职业教育</t>
  </si>
  <si>
    <t>中等职业教育</t>
  </si>
  <si>
    <t>技校教育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</si>
  <si>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</si>
  <si>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</si>
  <si>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</si>
  <si>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</si>
  <si>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</si>
  <si>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</si>
  <si>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</si>
  <si>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</si>
  <si>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</si>
  <si>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</si>
  <si>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</si>
  <si>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</si>
  <si>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</si>
  <si>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</si>
  <si>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</si>
  <si>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</si>
  <si>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</si>
  <si>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</si>
  <si>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专门学校教育★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</si>
  <si>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</si>
  <si>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</si>
  <si>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</si>
  <si>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</si>
  <si>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</si>
  <si>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</si>
  <si>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</si>
  <si>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</si>
  <si>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</si>
  <si>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</si>
  <si>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</si>
  <si>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</si>
  <si>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</si>
  <si>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</si>
  <si>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</si>
  <si>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科学技术管理事务</t>
  </si>
  <si>
    <t>其他科学技术管理事务支出</t>
  </si>
  <si>
    <t>基础研究</t>
  </si>
  <si>
    <t>机构运行</t>
  </si>
  <si>
    <t>自然科学基金</t>
  </si>
  <si>
    <t>实验室及相关设施</t>
  </si>
  <si>
    <t>重大科学工程</t>
  </si>
  <si>
    <t>专项基础科研</t>
  </si>
  <si>
    <t>专项技术基础</t>
  </si>
  <si>
    <t>科技人才队伍建设</t>
  </si>
  <si>
    <t>其他基础研究支出</t>
  </si>
  <si>
    <t>应用研究</t>
  </si>
  <si>
    <t>社会公益研究</t>
  </si>
  <si>
    <t>高技术研究</t>
  </si>
  <si>
    <t>专项科研试制</t>
  </si>
  <si>
    <t>其他应用研究支出</t>
  </si>
  <si>
    <t>技术研究与开发</t>
  </si>
  <si>
    <t>科技成果转化与扩散</t>
  </si>
  <si>
    <t>共性技术研究与开发</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</si>
  <si>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</si>
  <si>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</si>
  <si>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</si>
  <si>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</si>
  <si>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</si>
  <si>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</si>
  <si>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</si>
  <si>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</si>
  <si>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</si>
  <si>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</si>
  <si>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</si>
  <si>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</si>
  <si>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</si>
  <si>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</si>
  <si>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</si>
  <si>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</si>
  <si>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</si>
  <si>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</si>
  <si>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</si>
  <si>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</si>
  <si>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</si>
  <si>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</si>
  <si>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</si>
  <si>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其他科技重大项目</t>
  </si>
  <si>
    <t>其他科学技术支出</t>
  </si>
  <si>
    <t>科技奖励</t>
  </si>
  <si>
    <t>核应急</t>
  </si>
  <si>
    <t>转制科研机构</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</si>
  <si>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</si>
  <si>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</si>
  <si>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</si>
  <si>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</si>
  <si>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</si>
  <si>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</si>
  <si>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</si>
  <si>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</si>
  <si>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</si>
  <si>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</si>
  <si>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</si>
  <si>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文化和旅游管理事务</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</si>
  <si>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</si>
  <si>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</si>
  <si>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</si>
  <si>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</si>
  <si>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</si>
  <si>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</si>
  <si>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</si>
  <si>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</si>
  <si>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</si>
  <si>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</si>
  <si>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</si>
  <si>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</si>
  <si>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</si>
  <si>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</si>
  <si>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</si>
  <si>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</si>
  <si>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</si>
  <si>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</si>
  <si>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</si>
  <si>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</si>
  <si>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广播电视</t>
  </si>
  <si>
    <t>监测监管</t>
  </si>
  <si>
    <t>传输发射</t>
  </si>
  <si>
    <t>广播电视事务</t>
  </si>
  <si>
    <t>其他广播电视支出</t>
  </si>
  <si>
    <t>其他文化旅游体育与传媒支出</t>
  </si>
  <si>
    <t>宣传文化发展专项支出●</t>
  </si>
  <si>
    <t>文化产业发展专项支出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</si>
  <si>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</si>
  <si>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</si>
  <si>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</si>
  <si>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</si>
  <si>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</si>
  <si>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</si>
  <si>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</si>
  <si>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</si>
  <si>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</si>
  <si>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政府特殊津贴</t>
  </si>
  <si>
    <t>资助留学回国人员</t>
  </si>
  <si>
    <t>博士后日常经费</t>
  </si>
  <si>
    <t>引进人才费用</t>
  </si>
  <si>
    <t>其他人力资源和社会保障管理事务支出</t>
  </si>
  <si>
    <t>民政管理事务</t>
  </si>
  <si>
    <t>社会组织管理</t>
  </si>
  <si>
    <t>行政区划和地名管理</t>
  </si>
  <si>
    <t>基层政权建设和社区治理●</t>
  </si>
  <si>
    <t>老龄事务◆</t>
  </si>
  <si>
    <t>其他民政管理事务支出</t>
  </si>
  <si>
    <t>补充全国社会保障基金</t>
  </si>
  <si>
    <t>用一般公共预算补充基金</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</si>
  <si>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</si>
  <si>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</si>
  <si>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</si>
  <si>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</si>
  <si>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</si>
  <si>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</si>
  <si>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</si>
  <si>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</si>
  <si>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其他行政事业单位养老支出</t>
  </si>
  <si>
    <t>企业改革补助</t>
  </si>
  <si>
    <t>企业关闭破产补助</t>
  </si>
  <si>
    <t>厂办大集体改革补助</t>
  </si>
  <si>
    <t>其他企业改革发展补助</t>
  </si>
  <si>
    <t>就业补助</t>
  </si>
  <si>
    <t>就业创业服务补助★</t>
  </si>
  <si>
    <t>职业培训补贴</t>
  </si>
  <si>
    <t>社会保险补贴</t>
  </si>
  <si>
    <t>公益性岗位补贴</t>
  </si>
  <si>
    <t>职业技能评价补贴★</t>
  </si>
  <si>
    <t>就业见习补贴</t>
  </si>
  <si>
    <t>高技能人才培养补助</t>
  </si>
  <si>
    <t>求职和创业补贴★</t>
  </si>
  <si>
    <t>其他就业补助支出</t>
  </si>
  <si>
    <t>抚恤</t>
  </si>
  <si>
    <t>死亡抚恤</t>
  </si>
  <si>
    <t>伤残抚恤</t>
  </si>
  <si>
    <t>在乡复员、退伍军人生活补助</t>
  </si>
  <si>
    <t>义务兵优待</t>
  </si>
  <si>
    <t>农村籍退役士兵老年生活补助</t>
  </si>
  <si>
    <t>光荣院</t>
  </si>
  <si>
    <t>褒扬纪念</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</si>
  <si>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</si>
  <si>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</si>
  <si>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</si>
  <si>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</si>
  <si>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</si>
  <si>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</si>
  <si>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</si>
  <si>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</si>
  <si>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</si>
  <si>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</si>
  <si>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</si>
  <si>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康复辅具</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</si>
  <si>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</si>
  <si>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</si>
  <si>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</si>
  <si>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</si>
  <si>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</si>
  <si>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</si>
  <si>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</si>
  <si>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</si>
  <si>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</si>
  <si>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</si>
  <si>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</si>
  <si>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</si>
  <si>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</si>
  <si>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</si>
  <si>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</si>
  <si>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</si>
  <si>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</si>
  <si>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</si>
  <si>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</si>
  <si>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</si>
  <si>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</si>
  <si>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补充道路交通事故社会救助基金</t>
  </si>
  <si>
    <t>对道路交通事故社会救助基金的补助</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</si>
  <si>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</si>
  <si>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</si>
  <si>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</si>
  <si>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</si>
  <si>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</si>
  <si>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</si>
  <si>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</si>
  <si>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</si>
  <si>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</si>
  <si>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</si>
  <si>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</si>
  <si>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其他财政对社会保险基金的补助</t>
  </si>
  <si>
    <t>退役军人管理事务</t>
  </si>
  <si>
    <t>拥军优属</t>
  </si>
  <si>
    <t>军供保障</t>
  </si>
  <si>
    <t>其他退役军人事务管理支出</t>
  </si>
  <si>
    <t>财政代缴社会保险费支出</t>
  </si>
  <si>
    <t>财政代缴城乡居民基本养老保险费支出</t>
  </si>
  <si>
    <t>财政代缴其他社会保险费支出</t>
  </si>
  <si>
    <t>其他社会保障和就业支出</t>
  </si>
  <si>
    <t>卫生健康管理事务</t>
  </si>
  <si>
    <t>其他卫生健康管理事务支出</t>
  </si>
  <si>
    <t>公立医院</t>
  </si>
  <si>
    <t>综合医院</t>
  </si>
  <si>
    <t>中医（民族）医院</t>
  </si>
  <si>
    <t>传染病医院</t>
  </si>
  <si>
    <t>职业病防治医院</t>
  </si>
  <si>
    <t>精神病医院</t>
  </si>
  <si>
    <t>妇幼保健医院</t>
  </si>
  <si>
    <t>儿童医院</t>
  </si>
  <si>
    <t>其他专科医院</t>
  </si>
  <si>
    <t>福利医院</t>
  </si>
  <si>
    <t>行业医院</t>
  </si>
  <si>
    <t>处理医疗欠费</t>
  </si>
  <si>
    <t>康复医院</t>
  </si>
  <si>
    <t>优抚医院</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</si>
  <si>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</si>
  <si>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</si>
  <si>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</si>
  <si>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</si>
  <si>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</si>
  <si>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</si>
  <si>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</si>
  <si>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</si>
  <si>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</si>
  <si>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</si>
  <si>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</si>
  <si>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</si>
  <si>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</si>
  <si>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</si>
  <si>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重大公共卫生服务</t>
  </si>
  <si>
    <t>突发公共卫生事件应急处置</t>
  </si>
  <si>
    <t>其他公共卫生支出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</si>
  <si>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</si>
  <si>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</si>
  <si>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</si>
  <si>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</si>
  <si>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</si>
  <si>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</si>
  <si>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</si>
  <si>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</si>
  <si>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</si>
  <si>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</si>
  <si>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</si>
  <si>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</si>
  <si>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</si>
  <si>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</si>
  <si>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</si>
  <si>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</si>
  <si>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</si>
  <si>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</si>
  <si>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</si>
  <si>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</si>
  <si>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</si>
  <si>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</si>
  <si>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</si>
  <si>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</si>
  <si>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</si>
  <si>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中医药事务</t>
  </si>
  <si>
    <t>中医（民族医）药专项</t>
  </si>
  <si>
    <t>其他中医药事务支出</t>
  </si>
  <si>
    <t>疾病预防控制事务</t>
  </si>
  <si>
    <t>其他疾病预防控制事务支出</t>
  </si>
  <si>
    <t>托育服务◆</t>
  </si>
  <si>
    <t>托育机构◆</t>
  </si>
  <si>
    <t>其他托育服务支出◆</t>
  </si>
  <si>
    <t>其他卫生健康支出</t>
  </si>
  <si>
    <t>环境保护管理事务</t>
  </si>
  <si>
    <t>生态环境保护宣传</t>
  </si>
  <si>
    <t>环境保护法规、规划及标准</t>
  </si>
  <si>
    <t>生态环境国际合作及履约</t>
  </si>
  <si>
    <t>生态环境保护行政许可</t>
  </si>
  <si>
    <t>应对气候变化管理事务</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</si>
  <si>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</si>
  <si>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</si>
  <si>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</si>
  <si>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</si>
  <si>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</si>
  <si>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</si>
  <si>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</si>
  <si>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</si>
  <si>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</si>
  <si>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</si>
  <si>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</si>
  <si>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</si>
  <si>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土壤</t>
  </si>
  <si>
    <t>其他污染防治支出</t>
  </si>
  <si>
    <t>自然生态保护</t>
  </si>
  <si>
    <t>生态保护</t>
  </si>
  <si>
    <t>农村环境保护</t>
  </si>
  <si>
    <t>生物及物种资源保护</t>
  </si>
  <si>
    <t>草原生态修复治理</t>
  </si>
  <si>
    <t>自然保护地</t>
  </si>
  <si>
    <t>其他自然生态保护支出</t>
  </si>
  <si>
    <t>森林保护修复</t>
  </si>
  <si>
    <t>森林管护</t>
  </si>
  <si>
    <t>社会保险补助</t>
  </si>
  <si>
    <t>政策性社会性支出补助</t>
  </si>
  <si>
    <t>天然林保护工程建设</t>
  </si>
  <si>
    <t>停伐补助</t>
  </si>
  <si>
    <t>其他森林保护修复支出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</si>
  <si>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</si>
  <si>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</si>
  <si>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</si>
  <si>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</si>
  <si>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</si>
  <si>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</si>
  <si>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</si>
  <si>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</si>
  <si>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</si>
  <si>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</si>
  <si>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</si>
  <si>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</si>
  <si>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</si>
  <si>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</si>
  <si>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清洁能源★</t>
  </si>
  <si>
    <t>可再生能源</t>
  </si>
  <si>
    <t>其他清洁能源支出◆</t>
  </si>
  <si>
    <t>循环经济</t>
  </si>
  <si>
    <t>能源管理事务</t>
  </si>
  <si>
    <t>能源科技装备</t>
  </si>
  <si>
    <t>能源行业管理</t>
  </si>
  <si>
    <t>能源管理</t>
  </si>
  <si>
    <t>农村电网建设</t>
  </si>
  <si>
    <t>其他能源管理事务支出</t>
  </si>
  <si>
    <t>其他节能环保支出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</si>
  <si>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</si>
  <si>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</si>
  <si>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</si>
  <si>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</si>
  <si>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</si>
  <si>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</si>
  <si>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</si>
  <si>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</si>
  <si>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</si>
  <si>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</si>
  <si>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</si>
  <si>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</si>
  <si>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</si>
  <si>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</si>
  <si>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其他城乡社区支出</t>
  </si>
  <si>
    <t>农业农村</t>
  </si>
  <si>
    <t>农垦运行</t>
  </si>
  <si>
    <t>科技转化与推广服务</t>
  </si>
  <si>
    <t>病虫害控制</t>
  </si>
  <si>
    <t>农产品质量安全</t>
  </si>
  <si>
    <t>执法监管</t>
  </si>
  <si>
    <t>统计监测与信息服务</t>
  </si>
  <si>
    <t>行业业务管理</t>
  </si>
  <si>
    <t>对外交流与合作</t>
  </si>
  <si>
    <t>防灾救灾</t>
  </si>
  <si>
    <t>稳定农民收入补贴</t>
  </si>
  <si>
    <t>农业结构调整补贴</t>
  </si>
  <si>
    <t>农业生产发展</t>
  </si>
  <si>
    <t>农村合作经济</t>
  </si>
  <si>
    <t>农产品加工与促销</t>
  </si>
  <si>
    <t>农村社会事业</t>
  </si>
  <si>
    <t>农业生态资源保护</t>
  </si>
  <si>
    <t>乡村道路建设</t>
  </si>
  <si>
    <t>渔业发展</t>
  </si>
  <si>
    <t>对高校毕业生到基层任职补助</t>
  </si>
  <si>
    <t>耕地建设与利用</t>
  </si>
  <si>
    <t>其他农业农村支出</t>
  </si>
  <si>
    <t>林业和草原</t>
  </si>
  <si>
    <t>事业机构</t>
  </si>
  <si>
    <t>森林资源培育</t>
  </si>
  <si>
    <t>技术推广与转化</t>
  </si>
  <si>
    <t>森林资源管理</t>
  </si>
  <si>
    <t>森林生态效益补偿</t>
  </si>
  <si>
    <t>动植物保护</t>
  </si>
  <si>
    <t>湿地保护</t>
  </si>
  <si>
    <t>执法与监督</t>
  </si>
  <si>
    <t>防沙治沙</t>
  </si>
  <si>
    <t>产业化管理</t>
  </si>
  <si>
    <t>信息管理</t>
  </si>
  <si>
    <t>林区公共支出</t>
  </si>
  <si>
    <t>贷款贴息</t>
  </si>
  <si>
    <t>林业草原防灾减灾</t>
  </si>
  <si>
    <t>草原管理</t>
  </si>
  <si>
    <t>退耕还林还草</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</si>
  <si>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</si>
  <si>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</si>
  <si>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</si>
  <si>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</si>
  <si>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</si>
  <si>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</si>
  <si>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</si>
  <si>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</si>
  <si>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</si>
  <si>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</si>
  <si>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</si>
  <si>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</si>
  <si>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</si>
  <si>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</si>
  <si>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</si>
  <si>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</si>
  <si>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</si>
  <si>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</si>
  <si>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</si>
  <si>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</si>
  <si>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水利建设征地及移民支出</t>
  </si>
  <si>
    <t>农村供水</t>
  </si>
  <si>
    <t>南水北调工程建设</t>
  </si>
  <si>
    <t>南水北调工程管理</t>
  </si>
  <si>
    <t>其他水利支出</t>
  </si>
  <si>
    <t>巩固拓展脱贫攻坚成果衔接乡村振兴</t>
  </si>
  <si>
    <t>行政运行●</t>
  </si>
  <si>
    <t>一般行政管理事务●</t>
  </si>
  <si>
    <t>机关服务●</t>
  </si>
  <si>
    <t>农村基础设施建设</t>
  </si>
  <si>
    <t>生产发展</t>
  </si>
  <si>
    <t>社会发展</t>
  </si>
  <si>
    <t>贷款奖补和贴息</t>
  </si>
  <si>
    <t>“三西”农业建设专项补助</t>
  </si>
  <si>
    <t>事业运行●</t>
  </si>
  <si>
    <t>其他巩固拓展脱贫攻坚成果衔接乡村振兴支出</t>
  </si>
  <si>
    <t>农村综合改革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</si>
  <si>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</si>
  <si>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</si>
  <si>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</si>
  <si>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</si>
  <si>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</si>
  <si>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</si>
  <si>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</si>
  <si>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</si>
  <si>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农业保险保费补贴</t>
  </si>
  <si>
    <t>创业担保贷款贴息及奖补</t>
  </si>
  <si>
    <t>补充创业担保贷款基金</t>
  </si>
  <si>
    <t>其他普惠金融发展支出</t>
  </si>
  <si>
    <t>目标价格补贴</t>
  </si>
  <si>
    <t>棉花目标价格补贴</t>
  </si>
  <si>
    <t>其他目标价格补贴</t>
  </si>
  <si>
    <t>其他农林水支出</t>
  </si>
  <si>
    <t>化解其他公益性乡村债务支出</t>
  </si>
  <si>
    <t>公路水路运输</t>
  </si>
  <si>
    <t>公路建设</t>
  </si>
  <si>
    <t>公路养护</t>
  </si>
  <si>
    <t>交通运输信息化建设</t>
  </si>
  <si>
    <t>公路和运输安全</t>
  </si>
  <si>
    <t>公路运输管理</t>
  </si>
  <si>
    <t>公路和运输技术标准化建设</t>
  </si>
  <si>
    <t>水运建设</t>
  </si>
  <si>
    <t>航道维护</t>
  </si>
  <si>
    <t>船舶检验</t>
  </si>
  <si>
    <t>救助打捞</t>
  </si>
  <si>
    <t>内河运输</t>
  </si>
  <si>
    <t>远洋运输</t>
  </si>
  <si>
    <t>海事管理</t>
  </si>
  <si>
    <t>航标事业发展支出</t>
  </si>
  <si>
    <t>水路运输管理支出</t>
  </si>
  <si>
    <t>口岸建设</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</si>
  <si>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</si>
  <si>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</si>
  <si>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</si>
  <si>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</si>
  <si>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</si>
  <si>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</si>
  <si>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</si>
  <si>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</si>
  <si>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</si>
  <si>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</si>
  <si>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</si>
  <si>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</si>
  <si>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</si>
  <si>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</si>
  <si>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</si>
  <si>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邮政业支出</t>
  </si>
  <si>
    <t>邮政普遍服务与特殊服务</t>
  </si>
  <si>
    <t>其他邮政业支出</t>
  </si>
  <si>
    <t>其他交通运输支出</t>
  </si>
  <si>
    <t>公共交通运营补助</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</si>
  <si>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</si>
  <si>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</si>
  <si>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</si>
  <si>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</si>
  <si>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</si>
  <si>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</si>
  <si>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</si>
  <si>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</si>
  <si>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</si>
  <si>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</si>
  <si>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</si>
  <si>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</si>
  <si>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</si>
  <si>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</si>
  <si>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</si>
  <si>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</si>
  <si>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</si>
  <si>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</si>
  <si>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</si>
  <si>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</si>
  <si>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</si>
  <si>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</si>
  <si>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t>
  </si>
  <si>
    <t>战备应急</t>
  </si>
  <si>
    <t>专用通信</t>
  </si>
  <si>
    <t>无线电及信息通信监管</t>
  </si>
  <si>
    <t>工程建设及运行维护</t>
  </si>
  <si>
    <t>产业发展</t>
  </si>
  <si>
    <t>其他工业和信息产业支出★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</si>
  <si>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</si>
  <si>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</si>
  <si>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</si>
  <si>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</si>
  <si>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</si>
  <si>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</si>
  <si>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</si>
  <si>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减免房租补贴</t>
  </si>
  <si>
    <t>其他支持中小企业发展和管理支出</t>
  </si>
  <si>
    <t>其他资源勘探工业信息等支出</t>
  </si>
  <si>
    <t>黄金事务</t>
  </si>
  <si>
    <t>技术改造支出</t>
  </si>
  <si>
    <t>中药材扶持资金支出</t>
  </si>
  <si>
    <t>重点产业振兴和技术改造项目贷款贴息</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</si>
  <si>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</si>
  <si>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</si>
  <si>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</si>
  <si>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</si>
  <si>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</si>
  <si>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</si>
  <si>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</si>
  <si>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</si>
  <si>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</si>
  <si>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</si>
  <si>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</si>
  <si>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</si>
  <si>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</si>
  <si>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</si>
  <si>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</si>
  <si>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</si>
  <si>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</si>
  <si>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</si>
  <si>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</si>
  <si>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</si>
  <si>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</si>
  <si>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</si>
  <si>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</si>
  <si>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</si>
  <si>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</si>
  <si>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</si>
  <si>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</si>
  <si>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</si>
  <si>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</si>
  <si>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</si>
  <si>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其他金融支出</t>
  </si>
  <si>
    <t>重点企业贷款贴息</t>
  </si>
  <si>
    <t>自然资源事务</t>
  </si>
  <si>
    <t>自然资源规划及管理</t>
  </si>
  <si>
    <t>自然资源利用与保护</t>
  </si>
  <si>
    <t>自然资源社会公益服务</t>
  </si>
  <si>
    <t>自然资源行业业务管理</t>
  </si>
  <si>
    <t>自然资源调查与确权登记</t>
  </si>
  <si>
    <t>土地资源储备支出</t>
  </si>
  <si>
    <t>地质矿产资源与环境调查</t>
  </si>
  <si>
    <t>地质勘查与矿产资源管理</t>
  </si>
  <si>
    <t>地质转产项目财政贴息</t>
  </si>
  <si>
    <t>国外风险勘查</t>
  </si>
  <si>
    <t>地质勘查基金（周转金）支出</t>
  </si>
  <si>
    <t>海域与海岛管理</t>
  </si>
  <si>
    <t>自然资源国际合作与海洋权益维护</t>
  </si>
  <si>
    <t>自然资源卫星</t>
  </si>
  <si>
    <t>极地考察</t>
  </si>
  <si>
    <t>深海调查与资源开发</t>
  </si>
  <si>
    <t>海港航标维护</t>
  </si>
  <si>
    <t>海水淡化</t>
  </si>
  <si>
    <t>无居民海岛使用金支出</t>
  </si>
  <si>
    <t>海洋战略规划与预警监测</t>
  </si>
  <si>
    <t>基础测绘与地理信息监管</t>
  </si>
  <si>
    <t>其他自然资源事务支出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</si>
  <si>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</si>
  <si>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</si>
  <si>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</si>
  <si>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</si>
  <si>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</si>
  <si>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</si>
  <si>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</si>
  <si>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</si>
  <si>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</si>
  <si>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</si>
  <si>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</si>
  <si>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</si>
  <si>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</si>
  <si>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保障性安居工程支出</t>
  </si>
  <si>
    <t>廉租住房●</t>
  </si>
  <si>
    <t>沉陷区治理</t>
  </si>
  <si>
    <t>棚户区改造</t>
  </si>
  <si>
    <t>少数民族地区游牧民定居工程</t>
  </si>
  <si>
    <t>农村危房改造</t>
  </si>
  <si>
    <t>公共租赁住房●</t>
  </si>
  <si>
    <t>保障性住房租金补贴●</t>
  </si>
  <si>
    <t>老旧小区改造</t>
  </si>
  <si>
    <t>住房租赁市场发展●</t>
  </si>
  <si>
    <t>保障性租赁住房●</t>
  </si>
  <si>
    <t>配租型住房保障◆</t>
  </si>
  <si>
    <t>配售型保障性住房◆</t>
  </si>
  <si>
    <t>城中村改造◆</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</si>
  <si>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</si>
  <si>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</si>
  <si>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</si>
  <si>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</si>
  <si>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</si>
  <si>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</si>
  <si>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</si>
  <si>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</si>
  <si>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</si>
  <si>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粮油事务</t>
  </si>
  <si>
    <t>财务与审计支出</t>
  </si>
  <si>
    <t>信息统计</t>
  </si>
  <si>
    <t>专项业务活动</t>
  </si>
  <si>
    <t>国家粮油差价补贴</t>
  </si>
  <si>
    <t>粮食财务挂账利息补贴</t>
  </si>
  <si>
    <t>粮食财务挂账消化款</t>
  </si>
  <si>
    <t>处理陈化粮补贴</t>
  </si>
  <si>
    <t>粮食风险基金</t>
  </si>
  <si>
    <t>粮油市场调控专项资金</t>
  </si>
  <si>
    <t>设施建设</t>
  </si>
  <si>
    <t>设施安全</t>
  </si>
  <si>
    <t>物资保管体系</t>
  </si>
  <si>
    <t>其他粮油事务支出</t>
  </si>
  <si>
    <t>能源储备</t>
  </si>
  <si>
    <t>石油储备</t>
  </si>
  <si>
    <t>天然铀储备</t>
  </si>
  <si>
    <t>煤炭储备</t>
  </si>
  <si>
    <t>成品油储备</t>
  </si>
  <si>
    <t>天然气储备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</si>
  <si>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</si>
  <si>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</si>
  <si>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</si>
  <si>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</si>
  <si>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</si>
  <si>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</si>
  <si>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</si>
  <si>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</si>
  <si>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</si>
  <si>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</si>
  <si>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</si>
  <si>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</si>
  <si>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</si>
  <si>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</si>
  <si>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</si>
  <si>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</si>
  <si>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</si>
  <si>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</si>
  <si>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应急物资储备</t>
  </si>
  <si>
    <t>其他重要商品储备支出</t>
  </si>
  <si>
    <t>应急管理事务</t>
  </si>
  <si>
    <t>灾害风险防治</t>
  </si>
  <si>
    <t>国务院安委会专项</t>
  </si>
  <si>
    <t>安全监管</t>
  </si>
  <si>
    <t>应急救援</t>
  </si>
  <si>
    <t>应急管理</t>
  </si>
  <si>
    <t>其他应急管理支出</t>
  </si>
  <si>
    <t>消防救援事务</t>
  </si>
  <si>
    <t>消防应急救援</t>
  </si>
  <si>
    <t>其他消防救援事务支出</t>
  </si>
  <si>
    <t>矿山安全</t>
  </si>
  <si>
    <t>矿山安全监察事务</t>
  </si>
  <si>
    <t>矿山应急救援事务</t>
  </si>
  <si>
    <t>其他矿山安全支出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</si>
  <si>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</si>
  <si>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</si>
  <si>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</si>
  <si>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</si>
  <si>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</si>
  <si>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</si>
  <si>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</si>
  <si>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</si>
  <si>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</si>
  <si>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</si>
  <si>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</si>
  <si>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</si>
  <si>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</si>
  <si>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</si>
  <si>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</si>
  <si>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自然灾害救灾补助</t>
  </si>
  <si>
    <t>自然灾害灾后重建补助</t>
  </si>
  <si>
    <t>其他自然灾害救灾及恢复重建支出</t>
  </si>
  <si>
    <t>其他灾害防治及应急管理支出</t>
  </si>
  <si>
    <t>地方政府一般债务付息支出</t>
  </si>
  <si>
    <t>地方政府一般债券付息支出</t>
  </si>
  <si>
    <t>地方政府向外国政府借款付息支出</t>
  </si>
  <si>
    <t>地方政府向国际组织借款付息支出</t>
  </si>
  <si>
    <t>地方政府其他一般债务付息支出</t>
  </si>
  <si>
    <t>地方政府一般债务发行费用支出</t>
  </si>
  <si>
    <t>年初预留</t>
  </si>
  <si>
    <t>全县地方一般公共
预算支出</t>
  </si>
  <si>
    <t>注：●为2025年删除科目，◆为2025年新增科目，★为2025年科目名称变动。</t>
  </si>
  <si>
    <t>表三</t>
  </si>
  <si>
    <t>序号</t>
  </si>
  <si>
    <t>项 目</t>
  </si>
  <si>
    <t>金 额</t>
  </si>
  <si>
    <t>其中：延续项目</t>
  </si>
  <si>
    <t>其中：新增项目</t>
  </si>
  <si>
    <t>合 计</t>
  </si>
  <si>
    <t>无</t>
  </si>
  <si>
    <t>表四</t>
  </si>
  <si>
    <t>1030102</t>
  </si>
  <si>
    <t>一、农网还贷资金收入</t>
  </si>
  <si>
    <t>1030129</t>
  </si>
  <si>
    <t>二、国家电影事业发展专项资金收入</t>
  </si>
  <si>
    <t>1030146</t>
  </si>
  <si>
    <t>三、国有土地收益基金收入</t>
  </si>
  <si>
    <t>1030147</t>
  </si>
  <si>
    <t>四、农业土地开发资金收入</t>
  </si>
  <si>
    <t>1030148</t>
  </si>
  <si>
    <t>五、国有土地使用权出让收入</t>
  </si>
  <si>
    <t>103014801</t>
  </si>
  <si>
    <t>土地出让价款收入</t>
  </si>
  <si>
    <t>103014802</t>
  </si>
  <si>
    <t>补缴的土地价款</t>
  </si>
  <si>
    <t>103014803</t>
  </si>
  <si>
    <t>划拨土地收入</t>
  </si>
  <si>
    <t>103014898</t>
  </si>
  <si>
    <t>缴纳新增建设用地土地有偿使用费</t>
  </si>
  <si>
    <t>103014899</t>
  </si>
  <si>
    <t>其他土地出让收入</t>
  </si>
  <si>
    <t>1030150</t>
  </si>
  <si>
    <t>六、大中型水库库区基金收入</t>
  </si>
  <si>
    <t>1030155</t>
  </si>
  <si>
    <t>七、彩票公益金收入</t>
  </si>
  <si>
    <t>103015501</t>
  </si>
  <si>
    <t>福利彩票公益金收入</t>
  </si>
  <si>
    <t>103015502</t>
  </si>
  <si>
    <t>体育彩票公益金收入</t>
  </si>
  <si>
    <t>1030156</t>
  </si>
  <si>
    <t>八、城市基础设施配套费收入</t>
  </si>
  <si>
    <t>1030157</t>
  </si>
  <si>
    <t>九、小型水库移民扶助基金收入</t>
  </si>
  <si>
    <t>1030158</t>
  </si>
  <si>
    <t>十、国家重大水利工程建设基金收入</t>
  </si>
  <si>
    <t>1030159</t>
  </si>
  <si>
    <t>十一、车辆通行费</t>
  </si>
  <si>
    <t>1030178</t>
  </si>
  <si>
    <t>十二、污水处理费收入</t>
  </si>
  <si>
    <t>1030180</t>
  </si>
  <si>
    <t>十三、彩票发行机构和彩票销售机构的业务费用</t>
  </si>
  <si>
    <t>十四、耕地保护考核奖惩基金收入◆</t>
  </si>
  <si>
    <t>十五、超长期特别国债财务基金收入◆</t>
  </si>
  <si>
    <t>1030199</t>
  </si>
  <si>
    <t>十四、其他政府性基金收入</t>
  </si>
  <si>
    <t>10310</t>
  </si>
  <si>
    <t>十五、专项债务对应项目专项收入</t>
  </si>
  <si>
    <t>全县政府性基金预算收入</t>
  </si>
  <si>
    <t>地方政府专项债务收入</t>
  </si>
  <si>
    <t>地方政府专项债券收入</t>
  </si>
  <si>
    <t>新增专项债券收入</t>
  </si>
  <si>
    <t>再融资专项债券收入</t>
  </si>
  <si>
    <t>置换专项债券收入</t>
  </si>
  <si>
    <t>地方政府其他专项债务收入</t>
  </si>
  <si>
    <t>政府性基金转移支付收入</t>
  </si>
  <si>
    <t>自然资源海洋气象等◆</t>
  </si>
  <si>
    <t>超长期特别国债转移支付收入◆</t>
  </si>
  <si>
    <t>上解收入</t>
  </si>
  <si>
    <t>政府性基金上解收入</t>
  </si>
  <si>
    <t>上年结余收入</t>
  </si>
  <si>
    <t>1101102</t>
  </si>
  <si>
    <t xml:space="preserve">  地方政府专项债务转贷收入</t>
  </si>
  <si>
    <t>110110201</t>
  </si>
  <si>
    <t xml:space="preserve">    地方政府专项债券转贷收入</t>
  </si>
  <si>
    <t>11011020101</t>
  </si>
  <si>
    <t xml:space="preserve">        新增专项债券转贷收入</t>
  </si>
  <si>
    <t>11011020102</t>
  </si>
  <si>
    <t xml:space="preserve">        再融资专项债券转贷收入</t>
  </si>
  <si>
    <t>11011020103</t>
  </si>
  <si>
    <t xml:space="preserve">        置换专项债券转贷收入</t>
  </si>
  <si>
    <t>110110299</t>
  </si>
  <si>
    <t xml:space="preserve">    地方政府其他专项债务转贷收入</t>
  </si>
  <si>
    <t>偿债备付金◆</t>
  </si>
  <si>
    <t>安排超长期特别国债偿债备付金◆</t>
  </si>
  <si>
    <t>注：◆为2025年新增科目。</t>
  </si>
  <si>
    <t>表五</t>
  </si>
  <si>
    <t>一、教育支出◆</t>
  </si>
  <si>
    <t>超长期特别国债安排的支出◆</t>
  </si>
  <si>
    <t>基础教育◆</t>
  </si>
  <si>
    <t>高等教育◆</t>
  </si>
  <si>
    <t>职业教育◆</t>
  </si>
  <si>
    <t>特殊教育◆</t>
  </si>
  <si>
    <t>其他教育支出◆</t>
  </si>
  <si>
    <t>二、科学技术支出◆</t>
  </si>
  <si>
    <t>基础研究◆</t>
  </si>
  <si>
    <t>应用研究◆</t>
  </si>
  <si>
    <t>技术研究与开发◆</t>
  </si>
  <si>
    <t>科技条件与服务◆</t>
  </si>
  <si>
    <t>科技重大项目◆</t>
  </si>
  <si>
    <t>其他科技支出◆</t>
  </si>
  <si>
    <t>207</t>
  </si>
  <si>
    <t>三、文化旅游体育与传媒支出</t>
  </si>
  <si>
    <t>国家电影事业发展专项资金安排的支出</t>
  </si>
  <si>
    <t>资助国产影片放映</t>
  </si>
  <si>
    <t>资助影院建设</t>
  </si>
  <si>
    <t>资助少数民族语电影译制</t>
  </si>
  <si>
    <t>购买农村电影公益性放映版权服务</t>
  </si>
  <si>
    <t>其他国家电影事业发展专项资金支出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</si>
  <si>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</si>
  <si>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</si>
  <si>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</si>
  <si>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</si>
  <si>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</si>
  <si>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</si>
  <si>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</si>
  <si>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</si>
  <si>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</si>
  <si>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文化和旅游◆</t>
  </si>
  <si>
    <t>文物◆</t>
  </si>
  <si>
    <t>体育◆</t>
  </si>
  <si>
    <t>新闻出版电影◆</t>
  </si>
  <si>
    <t>广播电视◆</t>
  </si>
  <si>
    <t>其他文化旅游传媒与体育支出◆</t>
  </si>
  <si>
    <t>208</t>
  </si>
  <si>
    <t>四、社会保障和就业支出◆</t>
  </si>
  <si>
    <t>养老机构及服务设施◆</t>
  </si>
  <si>
    <t>公共就业服务设施◆</t>
  </si>
  <si>
    <t>其他社会保障和就业支出◆</t>
  </si>
  <si>
    <t>五、卫生健康支出◆</t>
  </si>
  <si>
    <t>公立医院◆</t>
  </si>
  <si>
    <t>基层医疗卫生机构◆</t>
  </si>
  <si>
    <t>公共卫生机构◆</t>
  </si>
  <si>
    <t>其他卫生健康支出◆</t>
  </si>
  <si>
    <t>211</t>
  </si>
  <si>
    <t>六、节能环保支出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</si>
  <si>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</si>
  <si>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</si>
  <si>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</si>
  <si>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</si>
  <si>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</si>
  <si>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</si>
  <si>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</si>
  <si>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t>
  </si>
  <si>
    <t>基金征管经费</t>
  </si>
  <si>
    <t>其他废弃电器电子产品处理基金支出</t>
  </si>
  <si>
    <t>水污染综合治理◆</t>
  </si>
  <si>
    <t>应对气候变化◆</t>
  </si>
  <si>
    <t>“三北”工程建设◆</t>
  </si>
  <si>
    <t>其他节能环保支出◆</t>
  </si>
  <si>
    <t>212</t>
  </si>
  <si>
    <t>七、城乡社区支出</t>
  </si>
  <si>
    <t>国有土地使用权出让收入安排的支出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</si>
  <si>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</si>
  <si>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</si>
  <si>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</si>
  <si>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</si>
  <si>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</si>
  <si>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</si>
  <si>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</si>
  <si>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</si>
  <si>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</si>
  <si>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</si>
  <si>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</si>
  <si>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农业生产发展支出</t>
  </si>
  <si>
    <t>农村社会事业支出</t>
  </si>
  <si>
    <t>农业农村生态环境支出</t>
  </si>
  <si>
    <t>其他国有土地使用权出让收入安排的支出</t>
  </si>
  <si>
    <t>国有土地收益基金安排的支出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</si>
  <si>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</si>
  <si>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</si>
  <si>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</si>
  <si>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</si>
  <si>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</si>
  <si>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</si>
  <si>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</si>
  <si>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</si>
  <si>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污水处理费收入安排的支出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</si>
  <si>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</si>
  <si>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</si>
  <si>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</si>
  <si>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</si>
  <si>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</si>
  <si>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</si>
  <si>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</si>
  <si>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</si>
  <si>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</si>
  <si>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</si>
  <si>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</si>
  <si>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国有土地使用权出让收入对应专项债务收入安排的支出</t>
  </si>
  <si>
    <t>其他国有土地使用权出让收入对应专项债务收入安排的支出</t>
  </si>
  <si>
    <t>城乡社区公共设施◆</t>
  </si>
  <si>
    <t>其他城乡社区支出◆</t>
  </si>
  <si>
    <t>213</t>
  </si>
  <si>
    <t>八、农林水支出</t>
  </si>
  <si>
    <t>大中型水库库区基金安排的支出</t>
  </si>
  <si>
    <t>基础设施建设和经济发展</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</si>
  <si>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</si>
  <si>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</si>
  <si>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</si>
  <si>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</si>
  <si>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</si>
  <si>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</si>
  <si>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</si>
  <si>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三峡后续工作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</si>
  <si>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</si>
  <si>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</si>
  <si>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</si>
  <si>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</si>
  <si>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</si>
  <si>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三峡工程后续工作</t>
  </si>
  <si>
    <t>其他重大水利工程建设基金对应专项债务收入支出</t>
  </si>
  <si>
    <t>大中型水库移民后期扶持基金支出</t>
  </si>
  <si>
    <t>移民补助</t>
  </si>
  <si>
    <t>其他大中型水库移民后期扶持基金支出</t>
  </si>
  <si>
    <t>小型水库移民扶助基金安排的支出</t>
  </si>
  <si>
    <t>其他小型水库移民扶助基金支出</t>
  </si>
  <si>
    <t>小型水库移民扶助基金对应专项债务收入安排的支出</t>
  </si>
  <si>
    <t>其他小型水库移民扶助基金对应专项债务收入安排的支出</t>
  </si>
  <si>
    <t>农业农村支出◆</t>
  </si>
  <si>
    <t>水利支出◆</t>
  </si>
  <si>
    <t>其他农林水支出◆</t>
  </si>
  <si>
    <t>214</t>
  </si>
  <si>
    <t>九、交通运输支出</t>
  </si>
  <si>
    <t>海南省高等级公路车辆通行附加费安排的支出</t>
  </si>
  <si>
    <t>公路还贷</t>
  </si>
  <si>
    <t>其他海南省高等级公路车辆通行附加费安排的支出</t>
  </si>
  <si>
    <t>车辆通行费安排的支出</t>
  </si>
  <si>
    <t>政府还贷公路养护</t>
  </si>
  <si>
    <t>政府还贷公路管理</t>
  </si>
  <si>
    <t>其他车辆通行费安排的支出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</si>
  <si>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</si>
  <si>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</si>
  <si>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</si>
  <si>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</si>
  <si>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</si>
  <si>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</si>
  <si>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</si>
  <si>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</si>
  <si>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</si>
  <si>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</si>
  <si>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</si>
  <si>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</si>
  <si>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</si>
  <si>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</si>
  <si>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</si>
  <si>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</si>
  <si>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</si>
  <si>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</si>
  <si>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民航安全</t>
  </si>
  <si>
    <t>航线和机场补贴</t>
  </si>
  <si>
    <t>民航节能减排</t>
  </si>
  <si>
    <t>通用航空发展</t>
  </si>
  <si>
    <t>征管经费</t>
  </si>
  <si>
    <t>民航科教和信息建设</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</si>
  <si>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</si>
  <si>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</si>
  <si>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</si>
  <si>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</si>
  <si>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</si>
  <si>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</si>
  <si>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公路水路运输◆</t>
  </si>
  <si>
    <t>铁路运输◆</t>
  </si>
  <si>
    <t>民用航空运输◆</t>
  </si>
  <si>
    <t>邮政业支出◆</t>
  </si>
  <si>
    <t>其他交通运输支出◆</t>
  </si>
  <si>
    <t>215</t>
  </si>
  <si>
    <t>十、资源勘探工业信息等支出</t>
  </si>
  <si>
    <t>农网还贷资金支出</t>
  </si>
  <si>
    <t>地方农网还贷资金支出</t>
  </si>
  <si>
    <t>其他农网还贷资金支出</t>
  </si>
  <si>
    <t>资源勘探开发◆</t>
  </si>
  <si>
    <t>制造业◆</t>
  </si>
  <si>
    <t>工业和信息产业◆</t>
  </si>
  <si>
    <t>其他资源勘探工业信息等支出◆</t>
  </si>
  <si>
    <t>十一、自然资源海洋气象等支出◆</t>
  </si>
  <si>
    <t>耕地保护考核奖惩基金支出◆</t>
  </si>
  <si>
    <t>耕地保护◆</t>
  </si>
  <si>
    <t>补充耕地◆</t>
  </si>
  <si>
    <t>十二、住房保障支出◆</t>
  </si>
  <si>
    <t>保障性租赁住房◆</t>
  </si>
  <si>
    <t>其他住房保障支出◆</t>
  </si>
  <si>
    <t>十三、粮油物资储备支出◆</t>
  </si>
  <si>
    <t>设施建设◆</t>
  </si>
  <si>
    <t>其他粮油物资储备支出◆</t>
  </si>
  <si>
    <t>十四、灾害防治及应急管理支出◆</t>
  </si>
  <si>
    <t>自然灾害防治◆</t>
  </si>
  <si>
    <t>自然灾害恢复重建支出◆</t>
  </si>
  <si>
    <t>其他灾害防治及应急管理支出◆</t>
  </si>
  <si>
    <t>229</t>
  </si>
  <si>
    <t>十五、其他支出</t>
  </si>
  <si>
    <t>其他政府性基金及对应专项债务收入安排的支出</t>
  </si>
  <si>
    <t>其他政府性基金安排的支出</t>
  </si>
  <si>
    <t>其他地方自行试点项目收益专项债券收入安排的支出</t>
  </si>
  <si>
    <t>其他政府性基金债务收入安排的支出</t>
  </si>
  <si>
    <t>彩票发行销售机构业务费安排的支出</t>
  </si>
  <si>
    <t>福利彩票发行机构的业务费支出</t>
  </si>
  <si>
    <t>体育彩票发行机构的业务费支出</t>
  </si>
  <si>
    <t>福利彩票销售机构的业务费支出</t>
  </si>
  <si>
    <t>体育彩票销售机构的业务费支出</t>
  </si>
  <si>
    <t>彩票兑奖周转金支出</t>
  </si>
  <si>
    <t>彩票发行销售风险基金支出</t>
  </si>
  <si>
    <t>彩票市场调控资金支出</t>
  </si>
  <si>
    <t>其他彩票发行销售机构业务费安排的支出</t>
  </si>
  <si>
    <t>抗疫特别国债财务基金支出</t>
  </si>
  <si>
    <t>抗疫特别国债经营基金支出</t>
  </si>
  <si>
    <t>彩票公益金安排的支出</t>
  </si>
  <si>
    <t>用于补充全国社会保障基金的彩票公益金支出</t>
  </si>
  <si>
    <t>用于社会福利的彩票公益金支出</t>
  </si>
  <si>
    <t>用于体育事业的彩票公益金支出</t>
  </si>
  <si>
    <t>用于教育事业的彩票公益金支出</t>
  </si>
  <si>
    <t>用于红十字事业的彩票公益金支出</t>
  </si>
  <si>
    <t>用于残疾人事业的彩票公益金支出</t>
  </si>
  <si>
    <t>用于文化事业的彩票公益金支出</t>
  </si>
  <si>
    <t>用于巩固拓展脱贫攻坚成果衔接乡村振兴的彩票公益金支出</t>
  </si>
  <si>
    <t>用于法律援助的彩票公益金支出</t>
  </si>
  <si>
    <t>用于城乡医疗救助的的彩票公益金支出</t>
  </si>
  <si>
    <t>用于其他社会公益事业的彩票公益金支出</t>
  </si>
  <si>
    <t>超长期特别国债安排的其他支出◆</t>
  </si>
  <si>
    <t>其他支出◆</t>
  </si>
  <si>
    <t>232</t>
  </si>
  <si>
    <t>十六、债务付息支出</t>
  </si>
  <si>
    <t>地方政府专项债务付息支出</t>
  </si>
  <si>
    <t>海南省高等级公路车辆通行附加费债务付息支出</t>
  </si>
  <si>
    <t>港口建设费债务付息支出</t>
  </si>
  <si>
    <t>国家电影事业发展专项资金债务付息支出</t>
  </si>
  <si>
    <t>国有土地使用权出让金债务付息支出</t>
  </si>
  <si>
    <t>农业土地开发资金债务付息支出</t>
  </si>
  <si>
    <t>大中型水库库区基金债务付息支出</t>
  </si>
  <si>
    <t>城市基础设施配套费债务付息支出</t>
  </si>
  <si>
    <t>小型水库移民扶助基金债务付息支出</t>
  </si>
  <si>
    <t>国家重大水利工程建设基金债务付息支出</t>
  </si>
  <si>
    <t>车辆通行费债务付息支出</t>
  </si>
  <si>
    <t>污水处理费债务付息支出</t>
  </si>
  <si>
    <t>土地储备专项债券付息支出</t>
  </si>
  <si>
    <t>政府收费公路专项债券付息支出</t>
  </si>
  <si>
    <t>棚户区改造专项债券付息支出</t>
  </si>
  <si>
    <t>其他地方自行试点项目收益专项债券付息支出</t>
  </si>
  <si>
    <t>其他政府性基金债务付息支出</t>
  </si>
  <si>
    <t>233</t>
  </si>
  <si>
    <t>十七、债务发行费用支出</t>
  </si>
  <si>
    <t>地方政府专项债务发行费用支出</t>
  </si>
  <si>
    <t>海南省高等级公路车辆通行附加费债务发行费用支出</t>
  </si>
  <si>
    <t>国家电影事业发展专项资金债务发行费用支出</t>
  </si>
  <si>
    <t>国有土地使用权出让金债务发行费用支出</t>
  </si>
  <si>
    <t>农业土地开发资金债务发行费用支出</t>
  </si>
  <si>
    <t>大中型水库库区基金债务发行费用支出</t>
  </si>
  <si>
    <t>城市基础设施配套费债务发行费用支出</t>
  </si>
  <si>
    <t>小型水库移民扶助基金债务发行费用支出</t>
  </si>
  <si>
    <t>国家重大水利工程建设基金债务发行费用支出</t>
  </si>
  <si>
    <t>车辆通行费债务发行费用支出</t>
  </si>
  <si>
    <t>污水处理费债务发行费用支出</t>
  </si>
  <si>
    <t>土地储备专项债券发行费用支出</t>
  </si>
  <si>
    <t>政府收费公路专项债券发行费用支出</t>
  </si>
  <si>
    <t>棚户区改造专项债券发行费用支出</t>
  </si>
  <si>
    <t>其他地方自行试点项目收益专项债务发行费用支出</t>
  </si>
  <si>
    <t>其他政府性基金债务发行费用支出</t>
  </si>
  <si>
    <t>234</t>
  </si>
  <si>
    <t>十八、抗疫特别国债安排的支出</t>
  </si>
  <si>
    <t>基础设施建设</t>
  </si>
  <si>
    <t>公共卫生体系建设</t>
  </si>
  <si>
    <t>重大疫情防控救治体系建设</t>
  </si>
  <si>
    <t>粮食安全</t>
  </si>
  <si>
    <t>能源安全</t>
  </si>
  <si>
    <t>应急物资保障</t>
  </si>
  <si>
    <t>产业链改造升级</t>
  </si>
  <si>
    <t>城镇老旧小区改造</t>
  </si>
  <si>
    <t>生态环境治理</t>
  </si>
  <si>
    <t>交通基础设施建设</t>
  </si>
  <si>
    <t>市政设施建设</t>
  </si>
  <si>
    <t>重大区域规划基础设施建设</t>
  </si>
  <si>
    <t>其他基础设施建设</t>
  </si>
  <si>
    <t>抗疫相关支出</t>
  </si>
  <si>
    <t>创业担保贷款贴息</t>
  </si>
  <si>
    <t>援企稳岗补贴</t>
  </si>
  <si>
    <t>困难群众基本生活补助</t>
  </si>
  <si>
    <t>其他抗疫相关支出</t>
  </si>
  <si>
    <t>全省政府性基金
预算支出</t>
  </si>
  <si>
    <t>政府性基金转移支付</t>
  </si>
  <si>
    <t>2300403</t>
  </si>
  <si>
    <t>抗疫特别国债转移支付支出</t>
  </si>
  <si>
    <t>2300404</t>
  </si>
  <si>
    <t>2300405</t>
  </si>
  <si>
    <t>2300406</t>
  </si>
  <si>
    <t>2300407</t>
  </si>
  <si>
    <t>2300408</t>
  </si>
  <si>
    <t>2300409</t>
  </si>
  <si>
    <t>2300410</t>
  </si>
  <si>
    <t>2300411</t>
  </si>
  <si>
    <t>超长期特别国债转移支付支出◆</t>
  </si>
  <si>
    <t>2300499</t>
  </si>
  <si>
    <t>2300603</t>
  </si>
  <si>
    <t>政府性基金上解支出</t>
  </si>
  <si>
    <t>2300802</t>
  </si>
  <si>
    <t>政府性基金预算调出资金</t>
  </si>
  <si>
    <t>年终结余</t>
  </si>
  <si>
    <t>地方政府专项债务还本支出</t>
  </si>
  <si>
    <t>通过财政资金等还本支出</t>
  </si>
  <si>
    <t>通过再融资债券还本支出</t>
  </si>
  <si>
    <t>其中：置换隐性债务</t>
  </si>
  <si>
    <t xml:space="preserve">      偿还专项债务本金</t>
  </si>
  <si>
    <t>注：◆为2025年新增科目</t>
  </si>
  <si>
    <t>2025年通海县国有资本经营预算收入执行情况表</t>
  </si>
  <si>
    <t>表六</t>
  </si>
  <si>
    <t>利润收入</t>
  </si>
  <si>
    <t>电力企业利润收入</t>
  </si>
  <si>
    <t>煤炭企业利润收入</t>
  </si>
  <si>
    <t>有色冶金采掘企业利润收入</t>
  </si>
  <si>
    <t>钢铁企业利润收入</t>
  </si>
  <si>
    <t>运输企业利润收入</t>
  </si>
  <si>
    <t>投资服务企业利润收入</t>
  </si>
  <si>
    <t>贸易企业利润收入</t>
  </si>
  <si>
    <t>建筑施工企业利润收入</t>
  </si>
  <si>
    <t>房地产企业利润收入</t>
  </si>
  <si>
    <t>建材企业利润收入</t>
  </si>
  <si>
    <t>医药企业利润收入</t>
  </si>
  <si>
    <t>农林牧渔企业利润收入</t>
  </si>
  <si>
    <t>军工企业利润收入</t>
  </si>
  <si>
    <t>转制科研院所利润收入</t>
  </si>
  <si>
    <t>地质勘查企业利润收入</t>
  </si>
  <si>
    <t>卫生体育福利企业利润收入</t>
  </si>
  <si>
    <t>教育文化广播企业利润收入</t>
  </si>
  <si>
    <t>科学研究企业利润收入</t>
  </si>
  <si>
    <t>机关社团所属企业利润收入</t>
  </si>
  <si>
    <t>化工企业利润收入</t>
  </si>
  <si>
    <t>金融企业利润收入（国资预算）</t>
  </si>
  <si>
    <t>其他国有资本经营预算企业利润收入</t>
  </si>
  <si>
    <t>股利、股息收入</t>
  </si>
  <si>
    <t>国有控股公司股利、股息收入</t>
  </si>
  <si>
    <t>国有参股公司股利、股息收入</t>
  </si>
  <si>
    <t>金融企业股利、股息收入（国资预算）</t>
  </si>
  <si>
    <t>其他国有资本经营预算企业股利、股息收入</t>
  </si>
  <si>
    <t>产权转让收入</t>
  </si>
  <si>
    <t>国有股权、股份转让收入</t>
  </si>
  <si>
    <t>国有独资企业产权转让收入</t>
  </si>
  <si>
    <t>金融企业产权转让收入</t>
  </si>
  <si>
    <t>其他国有资本经营预算企业产权转让收入</t>
  </si>
  <si>
    <t>清算收入</t>
  </si>
  <si>
    <t>国有股权、股份清算收入</t>
  </si>
  <si>
    <t>国有独资企业清算收入</t>
  </si>
  <si>
    <t>其他国有资本经营预算企业清算收入</t>
  </si>
  <si>
    <t>其他国有资本经营预算收入</t>
  </si>
  <si>
    <t>全县国有资本经营
预算收入</t>
  </si>
  <si>
    <t>上年结转</t>
  </si>
  <si>
    <t>账务调整收入</t>
  </si>
  <si>
    <t>2025年通海县国有资本经营预算支出执行情况表</t>
  </si>
  <si>
    <t>表七</t>
  </si>
  <si>
    <t>解决历史遗留问题及改革成本支出</t>
  </si>
  <si>
    <t>“三供一业”移交补助支出</t>
  </si>
  <si>
    <t>国有企业办职教幼教补助支出</t>
  </si>
  <si>
    <t>国有企业退休人员社会化管理补助支出</t>
  </si>
  <si>
    <t>国有企业改革成本支出</t>
  </si>
  <si>
    <t>离休干部医药费补助支出</t>
  </si>
  <si>
    <t>其他解决历史遗留问题及改革成本支出</t>
  </si>
  <si>
    <t>国有企业资本金注入</t>
  </si>
  <si>
    <t>国有经济结构调整支出</t>
  </si>
  <si>
    <t>公益性设施投资支出</t>
  </si>
  <si>
    <t>前瞻性战略性产业发展支出</t>
  </si>
  <si>
    <t>保障国家经济安全支出</t>
  </si>
  <si>
    <t>生态环境保护支出</t>
  </si>
  <si>
    <t>金融企业资本性支出</t>
  </si>
  <si>
    <t>其他国有企业资本金注入</t>
  </si>
  <si>
    <t>国有企业政策性补贴</t>
  </si>
  <si>
    <t>国有企业政策性补贴（项）</t>
  </si>
  <si>
    <t>金融国有资本经营预算支出</t>
  </si>
  <si>
    <t>其他金融国有资本经营预算支出</t>
  </si>
  <si>
    <t>其他国有资本经营预算支出</t>
  </si>
  <si>
    <t>其他国有资本经营预算支出（项）</t>
  </si>
  <si>
    <t>全县国有资本经营
预算支出</t>
  </si>
  <si>
    <t>国有资本经营预算转移支付</t>
  </si>
  <si>
    <t>结转下年</t>
  </si>
  <si>
    <t>2025年通海县社会保险基金预算收入执行情况表</t>
  </si>
  <si>
    <t>表八</t>
  </si>
  <si>
    <t>一、企业职工基本养老保险基金收入</t>
  </si>
  <si>
    <t xml:space="preserve">    其中:基本养老保险费收入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</si>
  <si>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</si>
  <si>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</si>
  <si>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</si>
  <si>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</si>
  <si>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</si>
  <si>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</si>
  <si>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二、机关事业单位基本养老保险基金收入</t>
  </si>
  <si>
    <t>三、失业保险基金收入</t>
  </si>
  <si>
    <t xml:space="preserve">    其中:失业保险费收入</t>
  </si>
  <si>
    <t>四、职工基本医疗保险（含生育保险）基金收入</t>
  </si>
  <si>
    <t xml:space="preserve">    其中:基本医疗保险费收入</t>
  </si>
  <si>
    <t>五、工伤保险基金收入</t>
  </si>
  <si>
    <t xml:space="preserve">    其中:工伤保险费收入</t>
  </si>
  <si>
    <t xml:space="preserve">         职业伤害保障费收入（试点）</t>
  </si>
  <si>
    <t>六、城乡居民基本养老保险基金收入</t>
  </si>
  <si>
    <t xml:space="preserve">    其中:个人缴费收入</t>
  </si>
  <si>
    <t xml:space="preserve">         集体补助收入</t>
  </si>
  <si>
    <t>七、城乡居民基本医疗保险基金收入</t>
  </si>
  <si>
    <t>全县收入</t>
  </si>
  <si>
    <t xml:space="preserve">  其中:社会保险费收入</t>
  </si>
  <si>
    <t xml:space="preserve">       财政补贴收入</t>
  </si>
  <si>
    <t xml:space="preserve">       利息收入</t>
  </si>
  <si>
    <t xml:space="preserve">       委托投资收益</t>
  </si>
  <si>
    <t xml:space="preserve">       全国统筹调剂资金收入</t>
  </si>
  <si>
    <t>2025年通海县社会保险基金预算支出执行情况表</t>
  </si>
  <si>
    <t>表九</t>
  </si>
  <si>
    <r>
      <rPr>
        <sz val="14"/>
        <rFont val="MS Serif"/>
        <charset val="134"/>
      </rPr>
      <t xml:space="preserve">    </t>
    </r>
    <r>
      <rPr>
        <sz val="14"/>
        <rFont val="宋体"/>
        <charset val="134"/>
      </rPr>
      <t>单位：万元</t>
    </r>
  </si>
  <si>
    <t>一、企业职工基本养老保险基金支出</t>
  </si>
  <si>
    <t xml:space="preserve">    其中:基本养老金支出</t>
  </si>
  <si>
    <t xml:space="preserve">         医疗补助金支出</t>
  </si>
  <si>
    <t xml:space="preserve">         丧葬补助金和抚恤金支出</t>
  </si>
  <si>
    <t xml:space="preserve">         病残津贴支出</t>
  </si>
  <si>
    <t xml:space="preserve">         转移支出</t>
  </si>
  <si>
    <t xml:space="preserve">         其他支出</t>
  </si>
  <si>
    <t xml:space="preserve">         全国统筹调剂资金支出</t>
  </si>
  <si>
    <t>二、机关事业单位基本养老保险基金支出</t>
  </si>
  <si>
    <t>三、失业保险基金支出</t>
  </si>
  <si>
    <t xml:space="preserve">    其中:失业保险金支出</t>
  </si>
  <si>
    <t xml:space="preserve">         基本医疗保险费（含生育保险费）支出</t>
  </si>
  <si>
    <t xml:space="preserve">         职业培训和职业介绍补贴支出</t>
  </si>
  <si>
    <t xml:space="preserve">         其他费用支出</t>
  </si>
  <si>
    <t xml:space="preserve">         稳定岗位补贴（稳岗返还）支出</t>
  </si>
  <si>
    <t xml:space="preserve">         技能提升补贴支出</t>
  </si>
  <si>
    <t>四、职工基本医疗保险（含生育保险）基金支出</t>
  </si>
  <si>
    <t xml:space="preserve">  其中:基本医疗保险待遇支出</t>
  </si>
  <si>
    <t xml:space="preserve">       转移支出</t>
  </si>
  <si>
    <t xml:space="preserve">       其他支出</t>
  </si>
  <si>
    <t>五、工伤保险基金支出</t>
  </si>
  <si>
    <t xml:space="preserve">    其中:工伤保险待遇支出</t>
  </si>
  <si>
    <t xml:space="preserve">         劳动能力鉴定支出</t>
  </si>
  <si>
    <t xml:space="preserve">         工伤保险预防费用支出</t>
  </si>
  <si>
    <t xml:space="preserve">         职业伤害保障支出（试点）</t>
  </si>
  <si>
    <t>六、城乡居民基本养老保险基金支出</t>
  </si>
  <si>
    <t xml:space="preserve">    其中:基础养老金支出</t>
  </si>
  <si>
    <t xml:space="preserve">         个人账户养老金支出</t>
  </si>
  <si>
    <t xml:space="preserve">         丧葬补助金支出</t>
  </si>
  <si>
    <t>七、城乡居民基本医疗保险基金支出</t>
  </si>
  <si>
    <t xml:space="preserve">    其中:基本医疗保险待遇支出</t>
  </si>
  <si>
    <t xml:space="preserve">         大病保险支出</t>
  </si>
  <si>
    <t>全县支出</t>
  </si>
  <si>
    <t xml:space="preserve">    其中:社会保险待遇支出</t>
  </si>
  <si>
    <t>2025年通海县社会保险基金预算结余执行情况表</t>
  </si>
  <si>
    <t>表十</t>
  </si>
  <si>
    <r>
      <rPr>
        <sz val="14"/>
        <rFont val="MS Serif"/>
        <charset val="134"/>
      </rPr>
      <t xml:space="preserve">    </t>
    </r>
    <r>
      <rPr>
        <sz val="14"/>
        <color indexed="8"/>
        <rFont val="宋体"/>
        <charset val="134"/>
      </rPr>
      <t>单位：万元</t>
    </r>
  </si>
  <si>
    <t>一、企业职工基本养老保险基金本年收支结余(或缺口)</t>
  </si>
  <si>
    <t>企业职工基本养老保险基金年末滚存结余</t>
  </si>
  <si>
    <t>二、机关事业单位基本养老保险基金本年收支结余(或缺口)</t>
  </si>
  <si>
    <t>机关事业单位基本养老保险基金年末滚存结余</t>
  </si>
  <si>
    <t>三、失业保险基金本年收支结余（或缺口）</t>
  </si>
  <si>
    <t>失业保险基金年末滚存结余</t>
  </si>
  <si>
    <t>四、职工基本医疗保险（含生育保险）基金本年收支结余(或缺口)</t>
  </si>
  <si>
    <t>职工基本医疗保险（含生育保险）基金年末滚存结余</t>
  </si>
  <si>
    <t>五、工伤保险基金本年收支结余（或缺口）</t>
  </si>
  <si>
    <t>工伤保险基金年末滚存结余</t>
  </si>
  <si>
    <t>六、城乡居民基本养老保险基金本年收支结余(或缺口)</t>
  </si>
  <si>
    <t>城乡居民基本养老保险基金年末滚存结余</t>
  </si>
  <si>
    <t>七、城乡居民基本医疗保险基金本年收支结余(或缺口)</t>
  </si>
  <si>
    <t>城乡居民基本医疗保险基金年末滚存结余</t>
  </si>
  <si>
    <t>本年收支结余</t>
  </si>
  <si>
    <t>年末滚存结余</t>
  </si>
  <si>
    <t>表十一</t>
  </si>
  <si>
    <t>为上年执行数的%</t>
  </si>
  <si>
    <t>资源枯竭城市转移支付补助收入★</t>
  </si>
  <si>
    <t>从政府性基金预算调入</t>
  </si>
  <si>
    <t>是</t>
  </si>
  <si>
    <t>从国有资本经营预算调入</t>
  </si>
  <si>
    <t>从其他资金调入</t>
  </si>
  <si>
    <t>11011010102</t>
  </si>
  <si>
    <t>生态保护补偿转移性收入</t>
  </si>
  <si>
    <t>注：★为2026年科目名称变动。</t>
  </si>
  <si>
    <t>表十二</t>
  </si>
  <si>
    <t>201</t>
  </si>
  <si>
    <t>20101</t>
  </si>
  <si>
    <t>2010101</t>
  </si>
  <si>
    <t>2010102</t>
  </si>
  <si>
    <t>2010103</t>
  </si>
  <si>
    <t>2010104</t>
  </si>
  <si>
    <t>2010105</t>
  </si>
  <si>
    <t>2010106</t>
  </si>
  <si>
    <t>2010107</t>
  </si>
  <si>
    <t>2010108</t>
  </si>
  <si>
    <t>2010109</t>
  </si>
  <si>
    <t>2010150</t>
  </si>
  <si>
    <t>2010199</t>
  </si>
  <si>
    <t>20102</t>
  </si>
  <si>
    <t>2010201</t>
  </si>
  <si>
    <t>2010202</t>
  </si>
  <si>
    <t>2010203</t>
  </si>
  <si>
    <t>2010204</t>
  </si>
  <si>
    <t>2010205</t>
  </si>
  <si>
    <t>2010206</t>
  </si>
  <si>
    <t>2010250</t>
  </si>
  <si>
    <t>2010299</t>
  </si>
  <si>
    <t>20103</t>
  </si>
  <si>
    <t>2010301</t>
  </si>
  <si>
    <t>2010302</t>
  </si>
  <si>
    <t>2010303</t>
  </si>
  <si>
    <t>2010304</t>
  </si>
  <si>
    <t>2010305</t>
  </si>
  <si>
    <t>2010306</t>
  </si>
  <si>
    <t>2010309</t>
  </si>
  <si>
    <t>2010350</t>
  </si>
  <si>
    <t>2010399</t>
  </si>
  <si>
    <t>20104</t>
  </si>
  <si>
    <t>2010401</t>
  </si>
  <si>
    <t>2010402</t>
  </si>
  <si>
    <t>2010403</t>
  </si>
  <si>
    <t>2010404</t>
  </si>
  <si>
    <t>2010405</t>
  </si>
  <si>
    <t>2010406</t>
  </si>
  <si>
    <t>2010407</t>
  </si>
  <si>
    <t>2010408</t>
  </si>
  <si>
    <t>2010450</t>
  </si>
  <si>
    <t>2010499</t>
  </si>
  <si>
    <t>20105</t>
  </si>
  <si>
    <t>2010501</t>
  </si>
  <si>
    <t>2010502</t>
  </si>
  <si>
    <t>2010503</t>
  </si>
  <si>
    <t>2010504</t>
  </si>
  <si>
    <t>2010505</t>
  </si>
  <si>
    <t>2010506</t>
  </si>
  <si>
    <t>2010507</t>
  </si>
  <si>
    <t>2010508</t>
  </si>
  <si>
    <t>2010550</t>
  </si>
  <si>
    <t>2010599</t>
  </si>
  <si>
    <t>20106</t>
  </si>
  <si>
    <t>2010601</t>
  </si>
  <si>
    <t>2010602</t>
  </si>
  <si>
    <t>2010603</t>
  </si>
  <si>
    <t>2010604</t>
  </si>
  <si>
    <t>2010605</t>
  </si>
  <si>
    <t>2010606</t>
  </si>
  <si>
    <t>2010607</t>
  </si>
  <si>
    <t>2010608</t>
  </si>
  <si>
    <t>2010650</t>
  </si>
  <si>
    <t>2010699</t>
  </si>
  <si>
    <t>20107</t>
  </si>
  <si>
    <t>2010701</t>
  </si>
  <si>
    <t>2010702</t>
  </si>
  <si>
    <t>2010703</t>
  </si>
  <si>
    <t>2010709</t>
  </si>
  <si>
    <t>2010750</t>
  </si>
  <si>
    <t>2010799</t>
  </si>
  <si>
    <t>20108</t>
  </si>
  <si>
    <t>2010801</t>
  </si>
  <si>
    <t>2010802</t>
  </si>
  <si>
    <t>2010803</t>
  </si>
  <si>
    <t>2010804</t>
  </si>
  <si>
    <t>2010805</t>
  </si>
  <si>
    <t>2010806</t>
  </si>
  <si>
    <t>2010850</t>
  </si>
  <si>
    <t>2010899</t>
  </si>
  <si>
    <t>20109</t>
  </si>
  <si>
    <t>2010901</t>
  </si>
  <si>
    <t>2010902</t>
  </si>
  <si>
    <t>2010903</t>
  </si>
  <si>
    <t>2010905</t>
  </si>
  <si>
    <t>2010907</t>
  </si>
  <si>
    <t>2010908</t>
  </si>
  <si>
    <t>2010909</t>
  </si>
  <si>
    <t>2010910</t>
  </si>
  <si>
    <t>2010911</t>
  </si>
  <si>
    <t>2010912</t>
  </si>
  <si>
    <t>2010950</t>
  </si>
  <si>
    <t>2010999</t>
  </si>
  <si>
    <t>20111</t>
  </si>
  <si>
    <t>2011101</t>
  </si>
  <si>
    <t>2011102</t>
  </si>
  <si>
    <t>2011103</t>
  </si>
  <si>
    <t>2011104</t>
  </si>
  <si>
    <t>2011105</t>
  </si>
  <si>
    <t>2011106</t>
  </si>
  <si>
    <t>2011150</t>
  </si>
  <si>
    <t>2011199</t>
  </si>
  <si>
    <t>20113</t>
  </si>
  <si>
    <t>2011301</t>
  </si>
  <si>
    <t>2011302</t>
  </si>
  <si>
    <t>2011303</t>
  </si>
  <si>
    <t>2011304</t>
  </si>
  <si>
    <t>2011305</t>
  </si>
  <si>
    <t>2011306</t>
  </si>
  <si>
    <t>2011307</t>
  </si>
  <si>
    <t>2011308</t>
  </si>
  <si>
    <t>2011350</t>
  </si>
  <si>
    <t>2011399</t>
  </si>
  <si>
    <t>20114</t>
  </si>
  <si>
    <t>2011401</t>
  </si>
  <si>
    <t>2011402</t>
  </si>
  <si>
    <t>2011403</t>
  </si>
  <si>
    <t>2011404</t>
  </si>
  <si>
    <t>2011405</t>
  </si>
  <si>
    <t>2011408</t>
  </si>
  <si>
    <t>2011409</t>
  </si>
  <si>
    <t>2011410</t>
  </si>
  <si>
    <t>2011411</t>
  </si>
  <si>
    <t>2011450</t>
  </si>
  <si>
    <t>2011499</t>
  </si>
  <si>
    <t>20123</t>
  </si>
  <si>
    <t>2012301</t>
  </si>
  <si>
    <t>2012302</t>
  </si>
  <si>
    <t>2012303</t>
  </si>
  <si>
    <t>2012304</t>
  </si>
  <si>
    <t>2012350</t>
  </si>
  <si>
    <t>2012399</t>
  </si>
  <si>
    <t>20125</t>
  </si>
  <si>
    <t>2012501</t>
  </si>
  <si>
    <t>2012502</t>
  </si>
  <si>
    <t>2012503</t>
  </si>
  <si>
    <t>2012504</t>
  </si>
  <si>
    <t>2012505</t>
  </si>
  <si>
    <t>2012550</t>
  </si>
  <si>
    <t>2012599</t>
  </si>
  <si>
    <t>20126</t>
  </si>
  <si>
    <t>2012601</t>
  </si>
  <si>
    <t>2012602</t>
  </si>
  <si>
    <t>2012603</t>
  </si>
  <si>
    <t>2012604</t>
  </si>
  <si>
    <t>2012699</t>
  </si>
  <si>
    <t>20128</t>
  </si>
  <si>
    <t>2012801</t>
  </si>
  <si>
    <t>2012802</t>
  </si>
  <si>
    <t>2012803</t>
  </si>
  <si>
    <t>2012804</t>
  </si>
  <si>
    <t>2012850</t>
  </si>
  <si>
    <t>2012899</t>
  </si>
  <si>
    <t>20129</t>
  </si>
  <si>
    <t>2012901</t>
  </si>
  <si>
    <t>2012902</t>
  </si>
  <si>
    <t>2012903</t>
  </si>
  <si>
    <t>2012950</t>
  </si>
  <si>
    <t>2012999</t>
  </si>
  <si>
    <t>20131</t>
  </si>
  <si>
    <t>2013101</t>
  </si>
  <si>
    <t>2013102</t>
  </si>
  <si>
    <t>2013103</t>
  </si>
  <si>
    <t>2013105</t>
  </si>
  <si>
    <t>2013150</t>
  </si>
  <si>
    <t>2013199</t>
  </si>
  <si>
    <t>20132</t>
  </si>
  <si>
    <t>2013201</t>
  </si>
  <si>
    <t>2013202</t>
  </si>
  <si>
    <t>2013203</t>
  </si>
  <si>
    <t>2013204</t>
  </si>
  <si>
    <t>2013250</t>
  </si>
  <si>
    <t>2013299</t>
  </si>
  <si>
    <t>20133</t>
  </si>
  <si>
    <t>2013301</t>
  </si>
  <si>
    <t>2013302</t>
  </si>
  <si>
    <t>2013303</t>
  </si>
  <si>
    <t>2013304</t>
  </si>
  <si>
    <t>2013350</t>
  </si>
  <si>
    <t>2013399</t>
  </si>
  <si>
    <t>20134</t>
  </si>
  <si>
    <t>2013401</t>
  </si>
  <si>
    <t>2013402</t>
  </si>
  <si>
    <t>2013403</t>
  </si>
  <si>
    <t>2013404</t>
  </si>
  <si>
    <t>2013405</t>
  </si>
  <si>
    <t>2013450</t>
  </si>
  <si>
    <t>2013499</t>
  </si>
  <si>
    <t>20135</t>
  </si>
  <si>
    <t>2013501</t>
  </si>
  <si>
    <t>2013502</t>
  </si>
  <si>
    <t>2013503</t>
  </si>
  <si>
    <t>2013550</t>
  </si>
  <si>
    <t>2013599</t>
  </si>
  <si>
    <t>20136</t>
  </si>
  <si>
    <t>2013601</t>
  </si>
  <si>
    <t>2013602</t>
  </si>
  <si>
    <t>2013603</t>
  </si>
  <si>
    <t>2013650</t>
  </si>
  <si>
    <t>2013699</t>
  </si>
  <si>
    <t>20137</t>
  </si>
  <si>
    <t>2013701</t>
  </si>
  <si>
    <t>2013702</t>
  </si>
  <si>
    <t>2013703</t>
  </si>
  <si>
    <t>2013704</t>
  </si>
  <si>
    <t>2013750</t>
  </si>
  <si>
    <t>2013799</t>
  </si>
  <si>
    <t>20138</t>
  </si>
  <si>
    <t>2013801</t>
  </si>
  <si>
    <t>2013802</t>
  </si>
  <si>
    <t>2013803</t>
  </si>
  <si>
    <t>2013804</t>
  </si>
  <si>
    <t>经营主体管理</t>
  </si>
  <si>
    <t>2013805</t>
  </si>
  <si>
    <t>2013808</t>
  </si>
  <si>
    <t>2013810</t>
  </si>
  <si>
    <t>2013812</t>
  </si>
  <si>
    <t>2013813</t>
  </si>
  <si>
    <t>2013814</t>
  </si>
  <si>
    <t>2013815</t>
  </si>
  <si>
    <t>2013816</t>
  </si>
  <si>
    <t>2013850</t>
  </si>
  <si>
    <t>2013899</t>
  </si>
  <si>
    <t>数据事务</t>
  </si>
  <si>
    <t>其他数据事务支出</t>
  </si>
  <si>
    <t>专门学校教育</t>
  </si>
  <si>
    <t>就业创业服务补助</t>
  </si>
  <si>
    <t>职业技能评价补贴</t>
  </si>
  <si>
    <t>求职和创业补贴</t>
  </si>
  <si>
    <t>育幼服务★</t>
  </si>
  <si>
    <t>托育机构</t>
  </si>
  <si>
    <t>育儿补贴▲</t>
  </si>
  <si>
    <t>其他育幼服务支出★</t>
  </si>
  <si>
    <t>清洁能源</t>
  </si>
  <si>
    <t>其他清洁能源支出</t>
  </si>
  <si>
    <t>工业和信息产业</t>
  </si>
  <si>
    <t>其他工业和信息产业支出</t>
  </si>
  <si>
    <t>配租型住房保障</t>
  </si>
  <si>
    <t>配售型保障性住房</t>
  </si>
  <si>
    <t>城中村改造</t>
  </si>
  <si>
    <t>注：▲为2026年新增科目，★为2026年科目名称变动。</t>
  </si>
  <si>
    <t>表十三</t>
  </si>
  <si>
    <t>经济科目名称</t>
  </si>
  <si>
    <t>机关工资福利支出</t>
  </si>
  <si>
    <t>工资奖金津补贴</t>
  </si>
  <si>
    <t>社会保障缴费</t>
  </si>
  <si>
    <t>其他工资福利支出</t>
  </si>
  <si>
    <t>机关商品和服务支出</t>
  </si>
  <si>
    <t>办公经费</t>
  </si>
  <si>
    <t>会议费</t>
  </si>
  <si>
    <t>培训费</t>
  </si>
  <si>
    <t>专用材料购置费</t>
  </si>
  <si>
    <t>委托业务费</t>
  </si>
  <si>
    <t>公务接待费</t>
  </si>
  <si>
    <t>因公出国（境）费用</t>
  </si>
  <si>
    <t>公务用车运行维护费</t>
  </si>
  <si>
    <t>维修（护）费</t>
  </si>
  <si>
    <t>其他商品和服务支出</t>
  </si>
  <si>
    <t>机关资本性支出</t>
  </si>
  <si>
    <t>设备购置</t>
  </si>
  <si>
    <t>大型修缮</t>
  </si>
  <si>
    <t>其他资本性支出</t>
  </si>
  <si>
    <t>对事业单位经常性补助</t>
  </si>
  <si>
    <t>工资福利支出</t>
  </si>
  <si>
    <t>商品和服务支出</t>
  </si>
  <si>
    <t>对事业单位资本性补助</t>
  </si>
  <si>
    <t>资本性支出</t>
  </si>
  <si>
    <t>对个人和家庭的补助</t>
  </si>
  <si>
    <t>社会福利和救助</t>
  </si>
  <si>
    <t>助学金</t>
  </si>
  <si>
    <t>离退休费</t>
  </si>
  <si>
    <t>其他对个人和家庭的补助</t>
  </si>
  <si>
    <t>对社会保障基金补助</t>
  </si>
  <si>
    <t>对社会保险基金补助</t>
  </si>
  <si>
    <t>支 出 合 计</t>
  </si>
  <si>
    <t>表十四</t>
  </si>
  <si>
    <t>为上年预算数的%</t>
  </si>
  <si>
    <t>十四、耕地保护考核奖惩基金收入</t>
  </si>
  <si>
    <t>十五、超长期特别国债财务基金收入</t>
  </si>
  <si>
    <t>十六、其他政府性基金收入</t>
  </si>
  <si>
    <t>十七、专项债务对应项目专项收入</t>
  </si>
  <si>
    <t>超长期特别国债转移支付收入</t>
  </si>
  <si>
    <t xml:space="preserve">        地方政府其他专项债务转贷收入</t>
  </si>
  <si>
    <t>偿债备付金</t>
  </si>
  <si>
    <t>安排超长期特别国债偿债备付金</t>
  </si>
  <si>
    <t>表十五</t>
  </si>
  <si>
    <t>一、教育支出</t>
  </si>
  <si>
    <t>超长期特别国债安排的支出</t>
  </si>
  <si>
    <t>基础教育</t>
  </si>
  <si>
    <t>二、科学技术支出</t>
  </si>
  <si>
    <t>其他科技支出</t>
  </si>
  <si>
    <t>20707</t>
  </si>
  <si>
    <t>2070701</t>
  </si>
  <si>
    <t>2070702</t>
  </si>
  <si>
    <t>2070703</t>
  </si>
  <si>
    <t>2070704</t>
  </si>
  <si>
    <t>2070799</t>
  </si>
  <si>
    <t>20709</t>
  </si>
  <si>
    <t>2070901</t>
  </si>
  <si>
    <t>2070902</t>
  </si>
  <si>
    <t>2070903</t>
  </si>
  <si>
    <t>2070904</t>
  </si>
  <si>
    <t>2070999</t>
  </si>
  <si>
    <t>20710</t>
  </si>
  <si>
    <t>2071001</t>
  </si>
  <si>
    <t>2071099</t>
  </si>
  <si>
    <t>其他文化旅游传媒与体育支出</t>
  </si>
  <si>
    <t>四、社会保障和就业支出</t>
  </si>
  <si>
    <t>养老机构及服务设施</t>
  </si>
  <si>
    <t>公共就业服务设施</t>
  </si>
  <si>
    <t>五、卫生健康支出</t>
  </si>
  <si>
    <t>公共卫生机构</t>
  </si>
  <si>
    <t>21160</t>
  </si>
  <si>
    <t>回收处理费用补贴▼</t>
  </si>
  <si>
    <t>信息系统建设▼</t>
  </si>
  <si>
    <t>基金征管经费▼</t>
  </si>
  <si>
    <t>其他废弃电器电子产品处理基金支出▼</t>
  </si>
  <si>
    <t>水污染综合治理</t>
  </si>
  <si>
    <t>应对气候变化</t>
  </si>
  <si>
    <t>“三北”工程建设</t>
  </si>
  <si>
    <t>21208</t>
  </si>
  <si>
    <t>2120801</t>
  </si>
  <si>
    <t>2120802</t>
  </si>
  <si>
    <t>2120803</t>
  </si>
  <si>
    <t>2120804</t>
  </si>
  <si>
    <t>2120805</t>
  </si>
  <si>
    <t>2120806</t>
  </si>
  <si>
    <t>2120807</t>
  </si>
  <si>
    <t>2120809</t>
  </si>
  <si>
    <t>2120810</t>
  </si>
  <si>
    <t>2120811</t>
  </si>
  <si>
    <t>2120813</t>
  </si>
  <si>
    <t>2120814</t>
  </si>
  <si>
    <t>2120815</t>
  </si>
  <si>
    <t>2120816</t>
  </si>
  <si>
    <t>2120899</t>
  </si>
  <si>
    <t>21210</t>
  </si>
  <si>
    <t>2121001</t>
  </si>
  <si>
    <t>2121002</t>
  </si>
  <si>
    <t>2121099</t>
  </si>
  <si>
    <t>21211</t>
  </si>
  <si>
    <t>21213</t>
  </si>
  <si>
    <t>2121301</t>
  </si>
  <si>
    <t>2121302</t>
  </si>
  <si>
    <t>2121303</t>
  </si>
  <si>
    <t>2121304</t>
  </si>
  <si>
    <t>2121399</t>
  </si>
  <si>
    <t>21214</t>
  </si>
  <si>
    <t>2121401</t>
  </si>
  <si>
    <t>2121402</t>
  </si>
  <si>
    <t>2121499</t>
  </si>
  <si>
    <t>21215</t>
  </si>
  <si>
    <t>2121501</t>
  </si>
  <si>
    <t>2121502</t>
  </si>
  <si>
    <t>2121599</t>
  </si>
  <si>
    <t>21216</t>
  </si>
  <si>
    <t>2121601</t>
  </si>
  <si>
    <t>2121602</t>
  </si>
  <si>
    <t>2121699</t>
  </si>
  <si>
    <t>21217</t>
  </si>
  <si>
    <t>2121701</t>
  </si>
  <si>
    <t>2121702</t>
  </si>
  <si>
    <t>2121703</t>
  </si>
  <si>
    <t>2121704</t>
  </si>
  <si>
    <t>2121799</t>
  </si>
  <si>
    <t>21218</t>
  </si>
  <si>
    <t>2121801</t>
  </si>
  <si>
    <t>2121899</t>
  </si>
  <si>
    <t>21219</t>
  </si>
  <si>
    <t>2121901</t>
  </si>
  <si>
    <t>2121902</t>
  </si>
  <si>
    <t>2121903</t>
  </si>
  <si>
    <t>2121904</t>
  </si>
  <si>
    <t>2121905</t>
  </si>
  <si>
    <t>2121906</t>
  </si>
  <si>
    <t>2121907</t>
  </si>
  <si>
    <t>2121999</t>
  </si>
  <si>
    <t>21366</t>
  </si>
  <si>
    <t>2136601</t>
  </si>
  <si>
    <t>2136602</t>
  </si>
  <si>
    <t>2136603</t>
  </si>
  <si>
    <t>2136699</t>
  </si>
  <si>
    <t>21367</t>
  </si>
  <si>
    <t>2136701</t>
  </si>
  <si>
    <t>2136702</t>
  </si>
  <si>
    <t>2136703</t>
  </si>
  <si>
    <t>2136799</t>
  </si>
  <si>
    <t>21369</t>
  </si>
  <si>
    <t>2136901</t>
  </si>
  <si>
    <t>2136902</t>
  </si>
  <si>
    <t>2136903</t>
  </si>
  <si>
    <t>2136999</t>
  </si>
  <si>
    <t>农业农村支出</t>
  </si>
  <si>
    <t>水利支出</t>
  </si>
  <si>
    <t>21460</t>
  </si>
  <si>
    <t>2146001</t>
  </si>
  <si>
    <t>2146002</t>
  </si>
  <si>
    <t>2146003</t>
  </si>
  <si>
    <t>2146099</t>
  </si>
  <si>
    <t>21462</t>
  </si>
  <si>
    <t>2146201</t>
  </si>
  <si>
    <t>2146202</t>
  </si>
  <si>
    <t>2146203</t>
  </si>
  <si>
    <t>2146299</t>
  </si>
  <si>
    <t>21464</t>
  </si>
  <si>
    <t>2146401</t>
  </si>
  <si>
    <t>2146402</t>
  </si>
  <si>
    <t>2146403</t>
  </si>
  <si>
    <t>2146404</t>
  </si>
  <si>
    <t>2146405</t>
  </si>
  <si>
    <t>2146406</t>
  </si>
  <si>
    <t>2146407</t>
  </si>
  <si>
    <t>2146499</t>
  </si>
  <si>
    <t>21468</t>
  </si>
  <si>
    <t>2146801</t>
  </si>
  <si>
    <t>2146802</t>
  </si>
  <si>
    <t>2146803</t>
  </si>
  <si>
    <t>2146804</t>
  </si>
  <si>
    <t>2146805</t>
  </si>
  <si>
    <t>2146899</t>
  </si>
  <si>
    <t>21469</t>
  </si>
  <si>
    <t>2146901</t>
  </si>
  <si>
    <t>2146902</t>
  </si>
  <si>
    <t>2146903</t>
  </si>
  <si>
    <t>2146904</t>
  </si>
  <si>
    <t>2146906</t>
  </si>
  <si>
    <t>2146907</t>
  </si>
  <si>
    <t>2146908</t>
  </si>
  <si>
    <t>2146999</t>
  </si>
  <si>
    <t>21470</t>
  </si>
  <si>
    <t>2147001</t>
  </si>
  <si>
    <t>2147099</t>
  </si>
  <si>
    <t>21471</t>
  </si>
  <si>
    <t>2147101</t>
  </si>
  <si>
    <t>2147199</t>
  </si>
  <si>
    <t>21562</t>
  </si>
  <si>
    <t>2156202</t>
  </si>
  <si>
    <t>2156299</t>
  </si>
  <si>
    <t>十一、自然资源海洋气象等支出</t>
  </si>
  <si>
    <t>耕地保护考核奖惩基金支出</t>
  </si>
  <si>
    <t>耕地保护</t>
  </si>
  <si>
    <t>补充耕地</t>
  </si>
  <si>
    <t>十二、住房保障支出</t>
  </si>
  <si>
    <t>保障性租赁住房</t>
  </si>
  <si>
    <t>其他住房保障支出</t>
  </si>
  <si>
    <t>十三、粮油物资储备支出</t>
  </si>
  <si>
    <t>其他粮油物资储备支出</t>
  </si>
  <si>
    <t>十四、灾害防治及应急管理支出</t>
  </si>
  <si>
    <t>自然灾害恢复重建支出</t>
  </si>
  <si>
    <t>22904</t>
  </si>
  <si>
    <t>2290401</t>
  </si>
  <si>
    <t>2290402</t>
  </si>
  <si>
    <t>2290403</t>
  </si>
  <si>
    <t>22908</t>
  </si>
  <si>
    <t>2290802</t>
  </si>
  <si>
    <t>2290803</t>
  </si>
  <si>
    <t>2290804</t>
  </si>
  <si>
    <t>2290805</t>
  </si>
  <si>
    <t>2290806</t>
  </si>
  <si>
    <t>2290807</t>
  </si>
  <si>
    <t>2290808</t>
  </si>
  <si>
    <t>2290899</t>
  </si>
  <si>
    <t>超长期特别国债财务基金支出</t>
  </si>
  <si>
    <t>22960</t>
  </si>
  <si>
    <t>2296002</t>
  </si>
  <si>
    <t>2296003</t>
  </si>
  <si>
    <t>2296004</t>
  </si>
  <si>
    <t>2296005</t>
  </si>
  <si>
    <t>2296006</t>
  </si>
  <si>
    <t>2296010</t>
  </si>
  <si>
    <t>2296011</t>
  </si>
  <si>
    <t>2296012</t>
  </si>
  <si>
    <t>2296013</t>
  </si>
  <si>
    <t>2296099</t>
  </si>
  <si>
    <t>超长期特别国债安排的其他支出</t>
  </si>
  <si>
    <t>2320401</t>
  </si>
  <si>
    <t>2320402</t>
  </si>
  <si>
    <t>2320405</t>
  </si>
  <si>
    <t>2320411</t>
  </si>
  <si>
    <t>2320413</t>
  </si>
  <si>
    <t>2320414</t>
  </si>
  <si>
    <t>2320416</t>
  </si>
  <si>
    <t>2320417</t>
  </si>
  <si>
    <t>2320418</t>
  </si>
  <si>
    <t>2320419</t>
  </si>
  <si>
    <t>2320420</t>
  </si>
  <si>
    <t>2320431</t>
  </si>
  <si>
    <t>2320432</t>
  </si>
  <si>
    <t>2320433</t>
  </si>
  <si>
    <t>2320498</t>
  </si>
  <si>
    <t>2320499</t>
  </si>
  <si>
    <t>2330401</t>
  </si>
  <si>
    <t>2330405</t>
  </si>
  <si>
    <t>2330411</t>
  </si>
  <si>
    <t>2330413</t>
  </si>
  <si>
    <t>2330414</t>
  </si>
  <si>
    <t>2330416</t>
  </si>
  <si>
    <t>2330417</t>
  </si>
  <si>
    <t>2330418</t>
  </si>
  <si>
    <t>2330419</t>
  </si>
  <si>
    <t>2330420</t>
  </si>
  <si>
    <t>2330431</t>
  </si>
  <si>
    <t>2330432</t>
  </si>
  <si>
    <t>2330433</t>
  </si>
  <si>
    <t>2330498</t>
  </si>
  <si>
    <t>2330499</t>
  </si>
  <si>
    <t>23401</t>
  </si>
  <si>
    <t>2340101</t>
  </si>
  <si>
    <t>2340102</t>
  </si>
  <si>
    <t>2340103</t>
  </si>
  <si>
    <t>2340104</t>
  </si>
  <si>
    <t>2340105</t>
  </si>
  <si>
    <t>2340106</t>
  </si>
  <si>
    <t>2340107</t>
  </si>
  <si>
    <t>2340108</t>
  </si>
  <si>
    <t>2340109</t>
  </si>
  <si>
    <t>2340110</t>
  </si>
  <si>
    <t>2340111</t>
  </si>
  <si>
    <t>2340199</t>
  </si>
  <si>
    <t>23402</t>
  </si>
  <si>
    <t>2340201</t>
  </si>
  <si>
    <t>2340202</t>
  </si>
  <si>
    <t>2340203</t>
  </si>
  <si>
    <t>2340204</t>
  </si>
  <si>
    <t>2340205</t>
  </si>
  <si>
    <t>2340299</t>
  </si>
  <si>
    <t>全县政府性基金预算支出</t>
  </si>
  <si>
    <t>230</t>
  </si>
  <si>
    <t>23004</t>
  </si>
  <si>
    <t>超长期特别国债转移支付支出</t>
  </si>
  <si>
    <t>23006</t>
  </si>
  <si>
    <t>23008</t>
  </si>
  <si>
    <t>23009</t>
  </si>
  <si>
    <t>231</t>
  </si>
  <si>
    <t>注：▼为2026年删除科目。</t>
  </si>
  <si>
    <t>表十六</t>
  </si>
  <si>
    <t>全县国有资本经营预算收入</t>
  </si>
  <si>
    <t>表十七</t>
  </si>
  <si>
    <t>国有企业办公共服务机构移交补助支出</t>
  </si>
  <si>
    <t>全县国有资本经营预算支出</t>
  </si>
  <si>
    <t>表十八</t>
  </si>
  <si>
    <t>2024年</t>
  </si>
  <si>
    <t>2025年</t>
  </si>
  <si>
    <t>项     目</t>
  </si>
  <si>
    <t>2025年执行数</t>
  </si>
  <si>
    <t>2026年预算数</t>
  </si>
  <si>
    <t>上级补助收入</t>
  </si>
  <si>
    <t>收入总计</t>
  </si>
  <si>
    <t>表十九</t>
  </si>
  <si>
    <r>
      <rPr>
        <sz val="14"/>
        <rFont val="宋体"/>
        <charset val="134"/>
      </rPr>
      <t xml:space="preserve">    </t>
    </r>
    <r>
      <rPr>
        <sz val="14"/>
        <color indexed="8"/>
        <rFont val="宋体"/>
        <charset val="134"/>
      </rPr>
      <t>单位：万元</t>
    </r>
  </si>
  <si>
    <t>项       目</t>
  </si>
  <si>
    <t>上缴上级支出</t>
  </si>
  <si>
    <t>支出总计</t>
  </si>
  <si>
    <t>表二十</t>
  </si>
  <si>
    <t>一、企业职工基本养老保险基金本年收支结余（或缺口）</t>
  </si>
  <si>
    <t>二、机关事业单位基本养老保险基金本年收支结余（或缺口）</t>
  </si>
  <si>
    <t>四、职工基本医疗保险（含生育保险）基金本年收支结余（或缺口）</t>
  </si>
  <si>
    <t>六、城乡居民基本养老保险基金本年收支结余（或缺口）</t>
  </si>
  <si>
    <t>七、城乡居民基本医疗保险基金本年收支结余（或缺口）</t>
  </si>
  <si>
    <t>2025年通海县政府债务限额和余额情况表</t>
  </si>
  <si>
    <t>表二十一</t>
  </si>
  <si>
    <t> 单位：亿元</t>
  </si>
  <si>
    <t>2024年决算数</t>
  </si>
  <si>
    <t>2023年债券</t>
  </si>
  <si>
    <t>2023年外贷</t>
  </si>
  <si>
    <t>2025执行数</t>
  </si>
  <si>
    <t>2025年债券</t>
  </si>
  <si>
    <t>2025年外贷</t>
  </si>
  <si>
    <t>为上年决算数的%</t>
  </si>
  <si>
    <t>一般债务</t>
  </si>
  <si>
    <t>一、上年末地方政府一般债务余额</t>
  </si>
  <si>
    <t>二、当年末地方政府一般债务余额限额</t>
  </si>
  <si>
    <t>三、当年地方政府一般债务发行额</t>
  </si>
  <si>
    <t>1.发行新增一般债券</t>
  </si>
  <si>
    <t>2.发行再融资一般债券</t>
  </si>
  <si>
    <t>其中:偿还到期政府债券</t>
  </si>
  <si>
    <t>偿还存量债务</t>
  </si>
  <si>
    <t>3.外国政府及国际金融组织借款</t>
  </si>
  <si>
    <t>四、当年地方政府一般债务还本额</t>
  </si>
  <si>
    <t>五、当年末地方政府一般债务余额</t>
  </si>
  <si>
    <t>专项债务</t>
  </si>
  <si>
    <t>一、上年末地方政府专项债务余额</t>
  </si>
  <si>
    <t>二、当年末地方政府专项债务余额限额</t>
  </si>
  <si>
    <t>三、当年地方政府专项债务发行额</t>
  </si>
  <si>
    <t>1.发行新增专项债券</t>
  </si>
  <si>
    <t>其中:用于项目建设</t>
  </si>
  <si>
    <t>补充政府性基金财力</t>
  </si>
  <si>
    <t>2.发行再融资专项债券</t>
  </si>
  <si>
    <t>3.发行置换专项债券</t>
  </si>
  <si>
    <t>四、当年地方政府专项债务还本额</t>
  </si>
  <si>
    <t>五、当年末地方政府专项债务余额</t>
  </si>
  <si>
    <t>合计</t>
  </si>
  <si>
    <t>一、上年末地方政府债务余额</t>
  </si>
  <si>
    <t>二、当年末地方政府债务余额限额</t>
  </si>
  <si>
    <t>三、当年地方政府债务发行额</t>
  </si>
  <si>
    <t>1.发行新增政府债券</t>
  </si>
  <si>
    <t>2.发行再融资债券</t>
  </si>
  <si>
    <t>四、当年地方政府债务还本额</t>
  </si>
  <si>
    <t>五、当年末地方政府债务余额</t>
  </si>
  <si>
    <t>2025年通海县新增地方政府债务投向情况表</t>
  </si>
  <si>
    <t>表二十二</t>
  </si>
  <si>
    <t>单位：亿元</t>
  </si>
  <si>
    <t>项    目</t>
  </si>
  <si>
    <t>政府债务</t>
  </si>
  <si>
    <t>其中:政府一般债务</t>
  </si>
  <si>
    <t>其中:政府专项债务</t>
  </si>
  <si>
    <t>2024年新增债务</t>
  </si>
  <si>
    <t>2025年新增债务</t>
  </si>
  <si>
    <t>2025年
增减额</t>
  </si>
  <si>
    <t>一、基础设施</t>
  </si>
  <si>
    <t xml:space="preserve">    1、铁路（不含城市轨道交通）</t>
  </si>
  <si>
    <t xml:space="preserve">    2、公路</t>
  </si>
  <si>
    <t xml:space="preserve">    3、机场</t>
  </si>
  <si>
    <t xml:space="preserve">    4、市政建设</t>
  </si>
  <si>
    <t xml:space="preserve">       其中：轨道交通</t>
  </si>
  <si>
    <t xml:space="preserve">             道路</t>
  </si>
  <si>
    <t xml:space="preserve">             地下管线</t>
  </si>
  <si>
    <t>二、土地储备</t>
  </si>
  <si>
    <t>三、保障性住房</t>
  </si>
  <si>
    <t xml:space="preserve">    其中：廉租房</t>
  </si>
  <si>
    <t xml:space="preserve">          公共租赁住房</t>
  </si>
  <si>
    <t xml:space="preserve">          棚户区改造</t>
  </si>
  <si>
    <t>四、生态建设和环境保护</t>
  </si>
  <si>
    <t>五、社会事业</t>
  </si>
  <si>
    <t>六、农林水利建设</t>
  </si>
  <si>
    <t xml:space="preserve">    其中：农业及农村建设</t>
  </si>
  <si>
    <t xml:space="preserve">          水利建设</t>
  </si>
  <si>
    <t>七、其他</t>
  </si>
  <si>
    <t>2026年通海县政府债务限额和余额情况表</t>
  </si>
  <si>
    <t>表二十三</t>
  </si>
  <si>
    <t>2026债券</t>
  </si>
  <si>
    <t>2026外贷</t>
  </si>
  <si>
    <t>其中：偿还到期政府债券</t>
  </si>
  <si>
    <t>其中：用于项目建设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</si>
</sst>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3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_-;_-&quot;$&quot;\ * #,##0\-;_-&quot;$&quot;\ * &quot;-&quot;_-;_-@_-"/>
    <numFmt numFmtId="178" formatCode="&quot;$&quot;\ #,##0.00_-;[Red]&quot;$&quot;\ #,##0.00\-"/>
    <numFmt numFmtId="179" formatCode="_(&quot;$&quot;* #,##0.00_);_(&quot;$&quot;* \(#,##0.00\);_(&quot;$&quot;* &quot;-&quot;??_);_(@_)"/>
    <numFmt numFmtId="180" formatCode="#,##0;\(#,##0\)"/>
    <numFmt numFmtId="181" formatCode="&quot;$&quot;#,##0.00_);[Red]\(&quot;$&quot;#,##0.00\)"/>
    <numFmt numFmtId="182" formatCode="_-* #,##0_-;\-* #,##0_-;_-* &quot;-&quot;_-;_-@_-"/>
    <numFmt numFmtId="183" formatCode="_-* #,##0.00_-;\-* #,##0.00_-;_-* &quot;-&quot;??_-;_-@_-"/>
    <numFmt numFmtId="184" formatCode="_-&quot;$&quot;\ * #,##0.00_-;_-&quot;$&quot;\ * #,##0.00\-;_-&quot;$&quot;\ * &quot;-&quot;??_-;_-@_-"/>
    <numFmt numFmtId="185" formatCode="\$#,##0.00;\(\$#,##0.00\)"/>
    <numFmt numFmtId="186" formatCode="\$#,##0;\(\$#,##0\)"/>
    <numFmt numFmtId="187" formatCode="#,##0.0_);\(#,##0.0\)"/>
    <numFmt numFmtId="188" formatCode="&quot;$&quot;#,##0_);[Red]\(&quot;$&quot;#,##0\)"/>
    <numFmt numFmtId="189" formatCode="&quot;$&quot;\ #,##0_-;[Red]&quot;$&quot;\ #,##0\-"/>
    <numFmt numFmtId="190" formatCode="#\ ??/??"/>
    <numFmt numFmtId="191" formatCode="_(&quot;$&quot;* #,##0_);_(&quot;$&quot;* \(#,##0\);_(&quot;$&quot;* &quot;-&quot;_);_(@_)"/>
    <numFmt numFmtId="192" formatCode="_(* #,##0.00_);_(* \(#,##0.00\);_(* &quot;-&quot;??_);_(@_)"/>
    <numFmt numFmtId="193" formatCode="_(* #,##0_);_(* \(#,##0\);_(* &quot;-&quot;_);_(@_)"/>
    <numFmt numFmtId="194" formatCode="#,##0_ ;[Red]\-#,##0\ "/>
    <numFmt numFmtId="195" formatCode="#,##0.0_ "/>
    <numFmt numFmtId="196" formatCode="_ * #,##0.0_ ;_ * \-#,##0.0_ ;_ * &quot;-&quot;??_ ;_ @_ "/>
    <numFmt numFmtId="197" formatCode="#,##0.00_);[Red]\(#,##0.00\)"/>
    <numFmt numFmtId="198" formatCode="0.0"/>
    <numFmt numFmtId="199" formatCode="#,##0_ "/>
    <numFmt numFmtId="200" formatCode="0.0%"/>
    <numFmt numFmtId="201" formatCode="#,##0.0_);[Red]\(#,##0.0\)"/>
    <numFmt numFmtId="202" formatCode="#,##0.00_ "/>
    <numFmt numFmtId="203" formatCode="0.0000"/>
    <numFmt numFmtId="204" formatCode="0.0000000%"/>
    <numFmt numFmtId="205" formatCode="0.0_ "/>
    <numFmt numFmtId="206" formatCode="0.00_);[Red]\(0.00\)"/>
    <numFmt numFmtId="207" formatCode="_ * #,##0_ ;_ * \-#,##0_ ;_ * &quot;-&quot;??_ ;_ @_ "/>
    <numFmt numFmtId="208" formatCode="0.00_ "/>
    <numFmt numFmtId="209" formatCode="_ * #,##0.0_ ;_ * \-#,##0.0_ ;_ * &quot;-&quot;?_ ;_ @_ "/>
    <numFmt numFmtId="210" formatCode="0_ "/>
  </numFmts>
  <fonts count="154">
    <font>
      <sz val="11"/>
      <color indexed="8"/>
      <name val="宋体"/>
      <charset val="134"/>
    </font>
    <font>
      <sz val="20"/>
      <color indexed="8"/>
      <name val="方正小标宋简体"/>
      <charset val="134"/>
    </font>
    <font>
      <sz val="11"/>
      <color theme="1"/>
      <name val="宋体"/>
      <charset val="134"/>
      <scheme val="minor"/>
    </font>
    <font>
      <sz val="30"/>
      <color indexed="8"/>
      <name val="方正小标宋简体"/>
      <charset val="134"/>
    </font>
    <font>
      <sz val="14"/>
      <color indexed="8"/>
      <name val="宋体"/>
      <charset val="134"/>
    </font>
    <font>
      <b/>
      <sz val="14"/>
      <color indexed="8"/>
      <name val="宋体"/>
      <charset val="134"/>
    </font>
    <font>
      <b/>
      <sz val="14"/>
      <name val="宋体"/>
      <charset val="134"/>
    </font>
    <font>
      <b/>
      <sz val="14"/>
      <color theme="1"/>
      <name val="宋体"/>
      <charset val="134"/>
      <scheme val="minor"/>
    </font>
    <font>
      <sz val="14"/>
      <color theme="1"/>
      <name val="宋体"/>
      <charset val="134"/>
      <scheme val="minor"/>
    </font>
    <font>
      <b/>
      <sz val="14"/>
      <name val="宋体"/>
      <charset val="134"/>
      <scheme val="minor"/>
    </font>
    <font>
      <sz val="28"/>
      <color theme="1"/>
      <name val="宋体"/>
      <charset val="134"/>
      <scheme val="minor"/>
    </font>
    <font>
      <sz val="18"/>
      <color theme="1"/>
      <name val="宋体"/>
      <charset val="134"/>
      <scheme val="minor"/>
    </font>
    <font>
      <sz val="20"/>
      <color theme="1"/>
      <name val="宋体"/>
      <charset val="134"/>
      <scheme val="minor"/>
    </font>
    <font>
      <sz val="36"/>
      <color indexed="8"/>
      <name val="方正小标宋简体"/>
      <charset val="134"/>
    </font>
    <font>
      <sz val="22"/>
      <color indexed="8"/>
      <name val="宋体"/>
      <charset val="134"/>
    </font>
    <font>
      <b/>
      <sz val="20"/>
      <color indexed="8"/>
      <name val="宋体"/>
      <charset val="134"/>
    </font>
    <font>
      <b/>
      <sz val="20"/>
      <name val="宋体"/>
      <charset val="134"/>
    </font>
    <font>
      <b/>
      <sz val="20"/>
      <color indexed="8"/>
      <name val="宋体"/>
      <charset val="134"/>
      <scheme val="minor"/>
    </font>
    <font>
      <sz val="20"/>
      <color indexed="8"/>
      <name val="宋体"/>
      <charset val="134"/>
    </font>
    <font>
      <sz val="20"/>
      <color indexed="8"/>
      <name val="宋体"/>
      <charset val="134"/>
      <scheme val="minor"/>
    </font>
    <font>
      <sz val="32"/>
      <color indexed="8"/>
      <name val="方正小标宋简体"/>
      <charset val="134"/>
    </font>
    <font>
      <sz val="14"/>
      <name val="宋体"/>
      <charset val="134"/>
    </font>
    <font>
      <b/>
      <sz val="14"/>
      <color rgb="FF000000"/>
      <name val="宋体"/>
      <charset val="134"/>
      <scheme val="minor"/>
    </font>
    <font>
      <sz val="14"/>
      <color rgb="FF000000"/>
      <name val="宋体"/>
      <charset val="134"/>
      <scheme val="minor"/>
    </font>
    <font>
      <sz val="14"/>
      <color indexed="8"/>
      <name val="宋体"/>
      <charset val="134"/>
      <scheme val="major"/>
    </font>
    <font>
      <sz val="12"/>
      <name val="宋体"/>
      <charset val="134"/>
    </font>
    <font>
      <sz val="26"/>
      <name val="方正小标宋简体"/>
      <charset val="134"/>
    </font>
    <font>
      <sz val="14"/>
      <name val="MS Serif"/>
      <charset val="134"/>
    </font>
    <font>
      <b/>
      <sz val="11"/>
      <name val="宋体"/>
      <charset val="134"/>
    </font>
    <font>
      <sz val="11"/>
      <name val="宋体"/>
      <charset val="134"/>
    </font>
    <font>
      <sz val="14"/>
      <name val="宋体"/>
      <charset val="134"/>
      <scheme val="minor"/>
    </font>
    <font>
      <sz val="16"/>
      <name val="宋体"/>
      <charset val="134"/>
    </font>
    <font>
      <b/>
      <sz val="16"/>
      <name val="宋体"/>
      <charset val="134"/>
    </font>
    <font>
      <sz val="14"/>
      <name val="Times New Roman"/>
      <charset val="134"/>
    </font>
    <font>
      <sz val="26"/>
      <color indexed="8"/>
      <name val="方正小标宋简体"/>
      <charset val="134"/>
    </font>
    <font>
      <sz val="20"/>
      <color indexed="8"/>
      <name val="华文中宋"/>
      <charset val="134"/>
    </font>
    <font>
      <sz val="14"/>
      <color theme="1"/>
      <name val="宋体"/>
      <charset val="134"/>
    </font>
    <font>
      <sz val="24"/>
      <name val="宋体"/>
      <charset val="134"/>
    </font>
    <font>
      <b/>
      <sz val="18"/>
      <name val="宋体"/>
      <charset val="134"/>
    </font>
    <font>
      <b/>
      <sz val="12"/>
      <name val="宋体"/>
      <charset val="134"/>
    </font>
    <font>
      <sz val="38"/>
      <name val="方正小标宋简体"/>
      <charset val="134"/>
    </font>
    <font>
      <b/>
      <sz val="16"/>
      <name val="黑体"/>
      <charset val="134"/>
    </font>
    <font>
      <b/>
      <sz val="16"/>
      <name val="宋体"/>
      <charset val="134"/>
      <scheme val="minor"/>
    </font>
    <font>
      <sz val="18"/>
      <name val="宋体"/>
      <charset val="134"/>
    </font>
    <font>
      <sz val="36"/>
      <name val="方正小标宋简体"/>
      <charset val="134"/>
    </font>
    <font>
      <sz val="12"/>
      <name val="仿宋_GB2312"/>
      <charset val="134"/>
    </font>
    <font>
      <b/>
      <sz val="19"/>
      <name val="宋体"/>
      <charset val="134"/>
    </font>
    <font>
      <sz val="19"/>
      <name val="宋体"/>
      <charset val="134"/>
    </font>
    <font>
      <b/>
      <sz val="18"/>
      <name val="黑体"/>
      <charset val="134"/>
    </font>
    <font>
      <sz val="20"/>
      <name val="宋体"/>
      <charset val="134"/>
    </font>
    <font>
      <sz val="28"/>
      <color indexed="8"/>
      <name val="方正小标宋简体"/>
      <charset val="134"/>
    </font>
    <font>
      <b/>
      <sz val="14"/>
      <color theme="1"/>
      <name val="宋体"/>
      <charset val="134"/>
    </font>
    <font>
      <b/>
      <sz val="10"/>
      <name val="宋体"/>
      <charset val="134"/>
    </font>
    <font>
      <sz val="28"/>
      <name val="方正小标宋简体"/>
      <charset val="134"/>
    </font>
    <font>
      <sz val="20"/>
      <name val="方正小标宋简体"/>
      <charset val="134"/>
    </font>
    <font>
      <sz val="31"/>
      <name val="方正小标宋简体"/>
      <charset val="134"/>
    </font>
    <font>
      <sz val="14"/>
      <color indexed="9"/>
      <name val="宋体"/>
      <charset val="134"/>
    </font>
    <font>
      <sz val="29"/>
      <name val="方正小标宋简体"/>
      <charset val="134"/>
    </font>
    <font>
      <sz val="14"/>
      <color indexed="8"/>
      <name val="宋体"/>
      <charset val="134"/>
      <scheme val="minor"/>
    </font>
    <font>
      <sz val="30"/>
      <name val="方正小标宋简体"/>
      <charset val="134"/>
    </font>
    <font>
      <b/>
      <sz val="14"/>
      <color indexed="8"/>
      <name val="宋体"/>
      <charset val="134"/>
      <scheme val="minor"/>
    </font>
    <font>
      <b/>
      <sz val="12"/>
      <color rgb="FFFF0000"/>
      <name val="宋体"/>
      <charset val="134"/>
    </font>
    <font>
      <b/>
      <sz val="14"/>
      <name val="黑体"/>
      <charset val="134"/>
    </font>
    <font>
      <sz val="32"/>
      <name val="方正小标宋简体"/>
      <charset val="134"/>
    </font>
    <font>
      <sz val="18"/>
      <name val="华文中宋"/>
      <charset val="134"/>
    </font>
    <font>
      <sz val="34"/>
      <name val="方正小标宋简体"/>
      <charset val="134"/>
    </font>
    <font>
      <sz val="28"/>
      <name val="宋体"/>
      <charset val="134"/>
    </font>
    <font>
      <sz val="44"/>
      <name val="方正小标宋简体"/>
      <charset val="134"/>
    </font>
    <font>
      <sz val="15"/>
      <name val="宋体"/>
      <charset val="134"/>
    </font>
    <font>
      <sz val="20"/>
      <name val="华文中宋"/>
      <charset val="134"/>
    </font>
    <font>
      <sz val="20"/>
      <name val="黑体"/>
      <charset val="134"/>
    </font>
    <font>
      <sz val="20"/>
      <name val="仿宋_GB2312"/>
      <charset val="134"/>
    </font>
    <font>
      <sz val="18"/>
      <name val="黑体"/>
      <charset val="134"/>
    </font>
    <font>
      <sz val="12"/>
      <name val="黑体"/>
      <charset val="134"/>
    </font>
    <font>
      <sz val="14"/>
      <name val="黑体"/>
      <charset val="134"/>
    </font>
    <font>
      <b/>
      <sz val="34"/>
      <name val="方正小标宋简体"/>
      <charset val="134"/>
    </font>
    <font>
      <sz val="48"/>
      <name val="华文行楷"/>
      <charset val="134"/>
    </font>
    <font>
      <sz val="20"/>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52"/>
      <name val="宋体"/>
      <charset val="134"/>
    </font>
    <font>
      <sz val="11"/>
      <color indexed="9"/>
      <name val="宋体"/>
      <charset val="134"/>
    </font>
    <font>
      <b/>
      <sz val="11"/>
      <color indexed="8"/>
      <name val="宋体"/>
      <charset val="134"/>
    </font>
    <font>
      <sz val="12"/>
      <color indexed="9"/>
      <name val="宋体"/>
      <charset val="134"/>
    </font>
    <font>
      <sz val="10"/>
      <name val="Geneva"/>
      <charset val="134"/>
    </font>
    <font>
      <sz val="10"/>
      <name val="楷体"/>
      <charset val="134"/>
    </font>
    <font>
      <sz val="8"/>
      <name val="Times New Roman"/>
      <charset val="134"/>
    </font>
    <font>
      <sz val="11"/>
      <color indexed="17"/>
      <name val="宋体"/>
      <charset val="134"/>
    </font>
    <font>
      <sz val="11"/>
      <color indexed="60"/>
      <name val="宋体"/>
      <charset val="134"/>
    </font>
    <font>
      <sz val="12"/>
      <color indexed="8"/>
      <name val="宋体"/>
      <charset val="134"/>
    </font>
    <font>
      <sz val="8"/>
      <name val="Arial"/>
      <charset val="134"/>
    </font>
    <font>
      <sz val="10"/>
      <name val="Arial"/>
      <charset val="134"/>
    </font>
    <font>
      <sz val="12"/>
      <color indexed="16"/>
      <name val="宋体"/>
      <charset val="134"/>
    </font>
    <font>
      <sz val="12"/>
      <color indexed="17"/>
      <name val="宋体"/>
      <charset val="134"/>
    </font>
    <font>
      <sz val="12"/>
      <name val="Times New Roman"/>
      <charset val="134"/>
    </font>
    <font>
      <i/>
      <sz val="11"/>
      <color indexed="23"/>
      <name val="宋体"/>
      <charset val="134"/>
    </font>
    <font>
      <b/>
      <sz val="15"/>
      <color indexed="56"/>
      <name val="宋体"/>
      <charset val="134"/>
    </font>
    <font>
      <sz val="11"/>
      <color indexed="20"/>
      <name val="宋体"/>
      <charset val="134"/>
    </font>
    <font>
      <b/>
      <sz val="11"/>
      <color indexed="56"/>
      <name val="宋体"/>
      <charset val="134"/>
    </font>
    <font>
      <b/>
      <sz val="10"/>
      <name val="MS Sans Serif"/>
      <charset val="134"/>
    </font>
    <font>
      <b/>
      <sz val="11"/>
      <color indexed="63"/>
      <name val="宋体"/>
      <charset val="134"/>
    </font>
    <font>
      <b/>
      <sz val="18"/>
      <color indexed="56"/>
      <name val="宋体"/>
      <charset val="134"/>
    </font>
    <font>
      <b/>
      <sz val="11"/>
      <color indexed="9"/>
      <name val="宋体"/>
      <charset val="134"/>
    </font>
    <font>
      <b/>
      <sz val="11"/>
      <color indexed="52"/>
      <name val="宋体"/>
      <charset val="134"/>
    </font>
    <font>
      <sz val="10"/>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2"/>
      <name val="Arial"/>
      <charset val="134"/>
    </font>
    <font>
      <sz val="10"/>
      <name val="MS Sans Serif"/>
      <charset val="134"/>
    </font>
    <font>
      <b/>
      <sz val="10"/>
      <name val="Tms Rmn"/>
      <charset val="134"/>
    </font>
    <font>
      <sz val="11"/>
      <color indexed="62"/>
      <name val="宋体"/>
      <charset val="134"/>
    </font>
    <font>
      <sz val="10"/>
      <name val="Times New Roman"/>
      <charset val="134"/>
    </font>
    <font>
      <b/>
      <sz val="12"/>
      <color indexed="8"/>
      <name val="宋体"/>
      <charset val="134"/>
    </font>
    <font>
      <b/>
      <sz val="15"/>
      <color indexed="54"/>
      <name val="宋体"/>
      <charset val="134"/>
    </font>
    <font>
      <b/>
      <sz val="10"/>
      <color indexed="9"/>
      <name val="宋体"/>
      <charset val="134"/>
    </font>
    <font>
      <b/>
      <sz val="9"/>
      <name val="Arial"/>
      <charset val="134"/>
    </font>
    <font>
      <sz val="9"/>
      <name val="宋体"/>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sz val="9"/>
      <name val="微软雅黑"/>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u/>
      <sz val="12"/>
      <color indexed="36"/>
      <name val="宋体"/>
      <charset val="134"/>
    </font>
    <font>
      <b/>
      <sz val="18"/>
      <color indexed="62"/>
      <name val="宋体"/>
      <charset val="134"/>
    </font>
    <font>
      <b/>
      <sz val="10"/>
      <name val="Arial"/>
      <charset val="134"/>
    </font>
    <font>
      <u/>
      <sz val="10"/>
      <color indexed="12"/>
      <name val="Times"/>
      <charset val="134"/>
    </font>
    <font>
      <u/>
      <sz val="11"/>
      <color indexed="52"/>
      <name val="宋体"/>
      <charset val="134"/>
    </font>
    <font>
      <sz val="12"/>
      <name val="Courier"/>
      <charset val="134"/>
    </font>
  </fonts>
  <fills count="6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
      <patternFill patternType="solid">
        <fgColor indexed="42"/>
        <bgColor indexed="64"/>
      </patternFill>
    </fill>
    <fill>
      <patternFill patternType="solid">
        <fgColor indexed="43"/>
        <bgColor indexed="64"/>
      </patternFill>
    </fill>
    <fill>
      <patternFill patternType="solid">
        <fgColor indexed="26"/>
        <bgColor indexed="64"/>
      </patternFill>
    </fill>
    <fill>
      <patternFill patternType="solid">
        <fgColor indexed="52"/>
        <bgColor indexed="64"/>
      </patternFill>
    </fill>
    <fill>
      <patternFill patternType="solid">
        <fgColor indexed="27"/>
        <bgColor indexed="64"/>
      </patternFill>
    </fill>
    <fill>
      <patternFill patternType="solid">
        <fgColor indexed="55"/>
        <bgColor indexed="64"/>
      </patternFill>
    </fill>
    <fill>
      <patternFill patternType="solid">
        <fgColor indexed="45"/>
        <bgColor indexed="64"/>
      </patternFill>
    </fill>
    <fill>
      <patternFill patternType="solid">
        <fgColor indexed="48"/>
        <bgColor indexed="64"/>
      </patternFill>
    </fill>
    <fill>
      <patternFill patternType="solid">
        <fgColor indexed="29"/>
        <bgColor indexed="64"/>
      </patternFill>
    </fill>
    <fill>
      <patternFill patternType="solid">
        <fgColor indexed="44"/>
        <bgColor indexed="64"/>
      </patternFill>
    </fill>
    <fill>
      <patternFill patternType="solid">
        <fgColor indexed="46"/>
        <bgColor indexed="64"/>
      </patternFill>
    </fill>
    <fill>
      <patternFill patternType="solid">
        <fgColor indexed="14"/>
        <bgColor indexed="64"/>
      </patternFill>
    </fill>
    <fill>
      <patternFill patternType="solid">
        <fgColor indexed="31"/>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57"/>
        <bgColor indexed="64"/>
      </patternFill>
    </fill>
    <fill>
      <patternFill patternType="solid">
        <fgColor indexed="15"/>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right style="thin">
        <color auto="1"/>
      </right>
      <top/>
      <bottom style="thin">
        <color auto="1"/>
      </bottom>
      <diagonal/>
    </border>
    <border>
      <left/>
      <right/>
      <top/>
      <bottom style="thick">
        <color indexed="62"/>
      </bottom>
      <diagonal/>
    </border>
    <border>
      <left/>
      <right/>
      <top/>
      <bottom style="medium">
        <color auto="1"/>
      </bottom>
      <diagonal/>
    </border>
    <border>
      <left style="thin">
        <color indexed="63"/>
      </left>
      <right style="thin">
        <color indexed="63"/>
      </right>
      <top style="thin">
        <color indexed="63"/>
      </top>
      <bottom style="thin">
        <color indexed="63"/>
      </bottom>
      <diagonal/>
    </border>
    <border>
      <left style="thin">
        <color auto="1"/>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240">
    <xf numFmtId="0" fontId="0" fillId="0" borderId="0">
      <alignment vertical="center"/>
    </xf>
    <xf numFmtId="43" fontId="0" fillId="0" borderId="0" applyFont="0" applyFill="0" applyBorder="0" applyAlignment="0" applyProtection="0">
      <alignment vertical="center"/>
    </xf>
    <xf numFmtId="44" fontId="2" fillId="0" borderId="0" applyFont="0" applyFill="0" applyBorder="0" applyAlignment="0" applyProtection="0">
      <alignment vertical="center"/>
    </xf>
    <xf numFmtId="9" fontId="25"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2" fillId="4" borderId="10" applyNumberFormat="0" applyFont="0" applyAlignment="0" applyProtection="0">
      <alignment vertical="center"/>
    </xf>
    <xf numFmtId="0" fontId="8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3" fillId="0" borderId="11" applyNumberFormat="0" applyFill="0" applyAlignment="0" applyProtection="0">
      <alignment vertical="center"/>
    </xf>
    <xf numFmtId="0" fontId="84" fillId="0" borderId="11" applyNumberFormat="0" applyFill="0" applyAlignment="0" applyProtection="0">
      <alignment vertical="center"/>
    </xf>
    <xf numFmtId="0" fontId="85" fillId="0" borderId="12" applyNumberFormat="0" applyFill="0" applyAlignment="0" applyProtection="0">
      <alignment vertical="center"/>
    </xf>
    <xf numFmtId="0" fontId="85" fillId="0" borderId="0" applyNumberFormat="0" applyFill="0" applyBorder="0" applyAlignment="0" applyProtection="0">
      <alignment vertical="center"/>
    </xf>
    <xf numFmtId="0" fontId="86" fillId="5" borderId="13" applyNumberFormat="0" applyAlignment="0" applyProtection="0">
      <alignment vertical="center"/>
    </xf>
    <xf numFmtId="0" fontId="87" fillId="6" borderId="14" applyNumberFormat="0" applyAlignment="0" applyProtection="0">
      <alignment vertical="center"/>
    </xf>
    <xf numFmtId="0" fontId="88" fillId="6" borderId="13" applyNumberFormat="0" applyAlignment="0" applyProtection="0">
      <alignment vertical="center"/>
    </xf>
    <xf numFmtId="0" fontId="89" fillId="7" borderId="15" applyNumberFormat="0" applyAlignment="0" applyProtection="0">
      <alignment vertical="center"/>
    </xf>
    <xf numFmtId="0" fontId="90" fillId="0" borderId="16" applyNumberFormat="0" applyFill="0" applyAlignment="0" applyProtection="0">
      <alignment vertical="center"/>
    </xf>
    <xf numFmtId="0" fontId="91" fillId="0" borderId="17" applyNumberFormat="0" applyFill="0" applyAlignment="0" applyProtection="0">
      <alignment vertical="center"/>
    </xf>
    <xf numFmtId="0" fontId="92" fillId="8" borderId="0" applyNumberFormat="0" applyBorder="0" applyAlignment="0" applyProtection="0">
      <alignment vertical="center"/>
    </xf>
    <xf numFmtId="0" fontId="93" fillId="9" borderId="0" applyNumberFormat="0" applyBorder="0" applyAlignment="0" applyProtection="0">
      <alignment vertical="center"/>
    </xf>
    <xf numFmtId="0" fontId="94" fillId="10" borderId="0" applyNumberFormat="0" applyBorder="0" applyAlignment="0" applyProtection="0">
      <alignment vertical="center"/>
    </xf>
    <xf numFmtId="0" fontId="95" fillId="11" borderId="0" applyNumberFormat="0" applyBorder="0" applyAlignment="0" applyProtection="0">
      <alignment vertical="center"/>
    </xf>
    <xf numFmtId="0" fontId="96" fillId="12" borderId="0" applyNumberFormat="0" applyBorder="0" applyAlignment="0" applyProtection="0">
      <alignment vertical="center"/>
    </xf>
    <xf numFmtId="0" fontId="96" fillId="13" borderId="0" applyNumberFormat="0" applyBorder="0" applyAlignment="0" applyProtection="0">
      <alignment vertical="center"/>
    </xf>
    <xf numFmtId="0" fontId="95" fillId="14" borderId="0" applyNumberFormat="0" applyBorder="0" applyAlignment="0" applyProtection="0">
      <alignment vertical="center"/>
    </xf>
    <xf numFmtId="0" fontId="95" fillId="15" borderId="0" applyNumberFormat="0" applyBorder="0" applyAlignment="0" applyProtection="0">
      <alignment vertical="center"/>
    </xf>
    <xf numFmtId="0" fontId="96" fillId="16" borderId="0" applyNumberFormat="0" applyBorder="0" applyAlignment="0" applyProtection="0">
      <alignment vertical="center"/>
    </xf>
    <xf numFmtId="0" fontId="96" fillId="17" borderId="0" applyNumberFormat="0" applyBorder="0" applyAlignment="0" applyProtection="0">
      <alignment vertical="center"/>
    </xf>
    <xf numFmtId="0" fontId="95" fillId="18" borderId="0" applyNumberFormat="0" applyBorder="0" applyAlignment="0" applyProtection="0">
      <alignment vertical="center"/>
    </xf>
    <xf numFmtId="0" fontId="95" fillId="19" borderId="0" applyNumberFormat="0" applyBorder="0" applyAlignment="0" applyProtection="0">
      <alignment vertical="center"/>
    </xf>
    <xf numFmtId="0" fontId="96" fillId="20" borderId="0" applyNumberFormat="0" applyBorder="0" applyAlignment="0" applyProtection="0">
      <alignment vertical="center"/>
    </xf>
    <xf numFmtId="0" fontId="96" fillId="21" borderId="0" applyNumberFormat="0" applyBorder="0" applyAlignment="0" applyProtection="0">
      <alignment vertical="center"/>
    </xf>
    <xf numFmtId="0" fontId="95" fillId="22" borderId="0" applyNumberFormat="0" applyBorder="0" applyAlignment="0" applyProtection="0">
      <alignment vertical="center"/>
    </xf>
    <xf numFmtId="0" fontId="95" fillId="23" borderId="0" applyNumberFormat="0" applyBorder="0" applyAlignment="0" applyProtection="0">
      <alignment vertical="center"/>
    </xf>
    <xf numFmtId="0" fontId="96" fillId="24" borderId="0" applyNumberFormat="0" applyBorder="0" applyAlignment="0" applyProtection="0">
      <alignment vertical="center"/>
    </xf>
    <xf numFmtId="0" fontId="96" fillId="25" borderId="0" applyNumberFormat="0" applyBorder="0" applyAlignment="0" applyProtection="0">
      <alignment vertical="center"/>
    </xf>
    <xf numFmtId="0" fontId="95" fillId="26" borderId="0" applyNumberFormat="0" applyBorder="0" applyAlignment="0" applyProtection="0">
      <alignment vertical="center"/>
    </xf>
    <xf numFmtId="0" fontId="95" fillId="27" borderId="0" applyNumberFormat="0" applyBorder="0" applyAlignment="0" applyProtection="0">
      <alignment vertical="center"/>
    </xf>
    <xf numFmtId="0" fontId="96" fillId="28" borderId="0" applyNumberFormat="0" applyBorder="0" applyAlignment="0" applyProtection="0">
      <alignment vertical="center"/>
    </xf>
    <xf numFmtId="0" fontId="96" fillId="29" borderId="0" applyNumberFormat="0" applyBorder="0" applyAlignment="0" applyProtection="0">
      <alignment vertical="center"/>
    </xf>
    <xf numFmtId="0" fontId="95" fillId="30" borderId="0" applyNumberFormat="0" applyBorder="0" applyAlignment="0" applyProtection="0">
      <alignment vertical="center"/>
    </xf>
    <xf numFmtId="0" fontId="95" fillId="31" borderId="0" applyNumberFormat="0" applyBorder="0" applyAlignment="0" applyProtection="0">
      <alignment vertical="center"/>
    </xf>
    <xf numFmtId="0" fontId="96" fillId="32" borderId="0" applyNumberFormat="0" applyBorder="0" applyAlignment="0" applyProtection="0">
      <alignment vertical="center"/>
    </xf>
    <xf numFmtId="0" fontId="96" fillId="33" borderId="0" applyNumberFormat="0" applyBorder="0" applyAlignment="0" applyProtection="0">
      <alignment vertical="center"/>
    </xf>
    <xf numFmtId="0" fontId="95" fillId="34" borderId="0" applyNumberFormat="0" applyBorder="0" applyAlignment="0" applyProtection="0">
      <alignment vertical="center"/>
    </xf>
    <xf numFmtId="0" fontId="97" fillId="0" borderId="18" applyNumberFormat="0" applyFill="0" applyAlignment="0" applyProtection="0">
      <alignment vertical="center"/>
    </xf>
    <xf numFmtId="0" fontId="98" fillId="35" borderId="0" applyNumberFormat="0" applyBorder="0" applyAlignment="0" applyProtection="0">
      <alignment vertical="center"/>
    </xf>
    <xf numFmtId="0" fontId="99" fillId="0" borderId="19" applyNumberFormat="0" applyFill="0" applyAlignment="0" applyProtection="0">
      <alignment vertical="center"/>
    </xf>
    <xf numFmtId="0" fontId="100" fillId="36" borderId="0" applyNumberFormat="0" applyBorder="0" applyAlignment="0" applyProtection="0">
      <alignment vertical="center"/>
    </xf>
    <xf numFmtId="0" fontId="101" fillId="0" borderId="0">
      <alignment vertical="center"/>
    </xf>
    <xf numFmtId="0" fontId="102" fillId="0" borderId="20" applyNumberFormat="0" applyFill="0" applyProtection="0">
      <alignment horizontal="center" vertical="center"/>
    </xf>
    <xf numFmtId="0" fontId="100" fillId="37" borderId="0" applyNumberFormat="0" applyBorder="0" applyAlignment="0" applyProtection="0">
      <alignment vertical="center"/>
    </xf>
    <xf numFmtId="0" fontId="103" fillId="0" borderId="0">
      <alignment horizontal="center" vertical="center" wrapText="1"/>
      <protection locked="0"/>
    </xf>
    <xf numFmtId="0" fontId="104" fillId="38" borderId="0" applyNumberFormat="0" applyBorder="0" applyAlignment="0" applyProtection="0">
      <alignment vertical="center"/>
    </xf>
    <xf numFmtId="0" fontId="105" fillId="39" borderId="0" applyNumberFormat="0" applyBorder="0" applyAlignment="0" applyProtection="0">
      <alignment vertical="center"/>
    </xf>
    <xf numFmtId="0" fontId="106" fillId="40" borderId="0" applyNumberFormat="0" applyBorder="0" applyAlignment="0" applyProtection="0">
      <alignment vertical="center"/>
    </xf>
    <xf numFmtId="0" fontId="106" fillId="3" borderId="0" applyNumberFormat="0" applyBorder="0" applyAlignment="0" applyProtection="0">
      <alignment vertical="center"/>
    </xf>
    <xf numFmtId="0" fontId="100" fillId="41" borderId="0" applyNumberFormat="0" applyBorder="0" applyAlignment="0" applyProtection="0">
      <alignment vertical="center"/>
    </xf>
    <xf numFmtId="0" fontId="107" fillId="40" borderId="1" applyNumberFormat="0" applyBorder="0" applyAlignment="0" applyProtection="0">
      <alignment vertical="center"/>
    </xf>
    <xf numFmtId="0" fontId="104" fillId="42" borderId="0" applyNumberFormat="0" applyBorder="0" applyAlignment="0" applyProtection="0">
      <alignment vertical="center"/>
    </xf>
    <xf numFmtId="176" fontId="108" fillId="0" borderId="20" applyFill="0" applyProtection="0">
      <alignment horizontal="right" vertical="center"/>
    </xf>
    <xf numFmtId="0" fontId="100" fillId="43" borderId="0" applyNumberFormat="0" applyBorder="0" applyAlignment="0" applyProtection="0">
      <alignment vertical="center"/>
    </xf>
    <xf numFmtId="0" fontId="98" fillId="41" borderId="0" applyNumberFormat="0" applyBorder="0" applyAlignment="0" applyProtection="0">
      <alignment vertical="center"/>
    </xf>
    <xf numFmtId="0" fontId="109" fillId="44" borderId="0" applyNumberFormat="0" applyBorder="0" applyAlignment="0" applyProtection="0">
      <alignment vertical="center"/>
    </xf>
    <xf numFmtId="0" fontId="98" fillId="45" borderId="0" applyNumberFormat="0" applyBorder="0" applyAlignment="0" applyProtection="0">
      <alignment vertical="center"/>
    </xf>
    <xf numFmtId="0" fontId="110" fillId="38" borderId="0" applyNumberFormat="0" applyBorder="0" applyAlignment="0" applyProtection="0">
      <alignment vertical="center"/>
    </xf>
    <xf numFmtId="0" fontId="98" fillId="46" borderId="0" applyNumberFormat="0" applyBorder="0" applyAlignment="0" applyProtection="0">
      <alignment vertical="center"/>
    </xf>
    <xf numFmtId="0" fontId="111" fillId="0" borderId="0">
      <alignment vertical="center"/>
    </xf>
    <xf numFmtId="0" fontId="100" fillId="47" borderId="0" applyNumberFormat="0" applyBorder="0" applyAlignment="0" applyProtection="0">
      <alignment vertical="center"/>
    </xf>
    <xf numFmtId="0" fontId="112" fillId="0" borderId="0" applyNumberFormat="0" applyFill="0" applyBorder="0" applyAlignment="0" applyProtection="0">
      <alignment vertical="center"/>
    </xf>
    <xf numFmtId="0" fontId="98" fillId="44" borderId="0" applyNumberFormat="0" applyBorder="0" applyAlignment="0" applyProtection="0">
      <alignment vertical="center"/>
    </xf>
    <xf numFmtId="0" fontId="113" fillId="0" borderId="21" applyNumberFormat="0" applyFill="0" applyAlignment="0" applyProtection="0">
      <alignment vertical="center"/>
    </xf>
    <xf numFmtId="0" fontId="114" fillId="44" borderId="0" applyNumberFormat="0" applyBorder="0" applyAlignment="0" applyProtection="0">
      <alignment vertical="center"/>
    </xf>
    <xf numFmtId="0" fontId="0" fillId="47" borderId="0" applyNumberFormat="0" applyBorder="0" applyAlignment="0" applyProtection="0">
      <alignment vertical="center"/>
    </xf>
    <xf numFmtId="0" fontId="115" fillId="0" borderId="0" applyNumberFormat="0" applyFill="0" applyBorder="0" applyAlignment="0" applyProtection="0">
      <alignment vertical="center"/>
    </xf>
    <xf numFmtId="0" fontId="116" fillId="0" borderId="22">
      <alignment horizontal="center" vertical="center"/>
    </xf>
    <xf numFmtId="0" fontId="114" fillId="48" borderId="0" applyNumberFormat="0" applyBorder="0" applyAlignment="0" applyProtection="0">
      <alignment vertical="center"/>
    </xf>
    <xf numFmtId="0" fontId="0" fillId="38" borderId="0" applyNumberFormat="0" applyBorder="0" applyAlignment="0" applyProtection="0">
      <alignment vertical="center"/>
    </xf>
    <xf numFmtId="0" fontId="117" fillId="3" borderId="23" applyNumberFormat="0" applyAlignment="0" applyProtection="0">
      <alignment vertical="center"/>
    </xf>
    <xf numFmtId="0" fontId="108" fillId="0" borderId="24" applyNumberFormat="0" applyFill="0" applyProtection="0">
      <alignment horizontal="right" vertical="center"/>
    </xf>
    <xf numFmtId="0" fontId="0" fillId="0" borderId="0">
      <alignment vertical="center"/>
    </xf>
    <xf numFmtId="0" fontId="118" fillId="0" borderId="0" applyNumberFormat="0" applyFill="0" applyBorder="0" applyAlignment="0" applyProtection="0">
      <alignment vertical="center"/>
    </xf>
    <xf numFmtId="0" fontId="0" fillId="0" borderId="0">
      <alignment vertical="center"/>
    </xf>
    <xf numFmtId="0" fontId="119" fillId="43" borderId="25" applyNumberFormat="0" applyAlignment="0" applyProtection="0">
      <alignment vertical="center"/>
    </xf>
    <xf numFmtId="0" fontId="25" fillId="0" borderId="0" applyNumberFormat="0" applyFont="0" applyFill="0" applyBorder="0" applyAlignment="0" applyProtection="0">
      <alignment horizontal="left" vertical="center"/>
    </xf>
    <xf numFmtId="0" fontId="120" fillId="3" borderId="26" applyNumberFormat="0" applyAlignment="0" applyProtection="0">
      <alignment vertical="center"/>
    </xf>
    <xf numFmtId="0" fontId="121" fillId="0" borderId="0">
      <alignment vertical="center"/>
    </xf>
    <xf numFmtId="0" fontId="98" fillId="3" borderId="0" applyNumberFormat="0" applyBorder="0" applyAlignment="0" applyProtection="0">
      <alignment vertical="center"/>
    </xf>
    <xf numFmtId="0" fontId="122" fillId="0" borderId="0">
      <alignment vertical="center"/>
    </xf>
    <xf numFmtId="49" fontId="25" fillId="0" borderId="0" applyFont="0" applyFill="0" applyBorder="0" applyAlignment="0" applyProtection="0">
      <alignment vertical="center"/>
    </xf>
    <xf numFmtId="0" fontId="123" fillId="0" borderId="0" applyNumberFormat="0" applyFill="0" applyBorder="0" applyAlignment="0" applyProtection="0">
      <alignment vertical="top"/>
      <protection locked="0"/>
    </xf>
    <xf numFmtId="0" fontId="124" fillId="44" borderId="0" applyNumberFormat="0" applyBorder="0" applyAlignment="0" applyProtection="0">
      <alignment vertical="center"/>
    </xf>
    <xf numFmtId="0" fontId="125" fillId="0" borderId="27" applyNumberFormat="0" applyFill="0" applyAlignment="0" applyProtection="0">
      <alignment vertical="center"/>
    </xf>
    <xf numFmtId="10" fontId="25" fillId="0" borderId="0" applyFont="0" applyFill="0" applyBorder="0" applyAlignment="0" applyProtection="0">
      <alignment vertical="center"/>
    </xf>
    <xf numFmtId="0" fontId="108" fillId="0" borderId="0">
      <alignment vertical="center"/>
    </xf>
    <xf numFmtId="0" fontId="126" fillId="0" borderId="0" applyNumberFormat="0" applyFill="0" applyBorder="0" applyAlignment="0" applyProtection="0">
      <alignment vertical="center"/>
    </xf>
    <xf numFmtId="0" fontId="98" fillId="49" borderId="0" applyNumberFormat="0" applyBorder="0" applyAlignment="0" applyProtection="0">
      <alignment vertical="center"/>
    </xf>
    <xf numFmtId="0" fontId="106" fillId="50" borderId="0" applyNumberFormat="0" applyBorder="0" applyAlignment="0" applyProtection="0">
      <alignment vertical="center"/>
    </xf>
    <xf numFmtId="0" fontId="0" fillId="50" borderId="0" applyNumberFormat="0" applyBorder="0" applyAlignment="0" applyProtection="0">
      <alignment vertical="center"/>
    </xf>
    <xf numFmtId="0" fontId="0" fillId="44" borderId="0" applyNumberFormat="0" applyBorder="0" applyAlignment="0" applyProtection="0">
      <alignment vertical="center"/>
    </xf>
    <xf numFmtId="0" fontId="98" fillId="51" borderId="0" applyNumberFormat="0" applyBorder="0" applyAlignment="0" applyProtection="0">
      <alignment vertical="center"/>
    </xf>
    <xf numFmtId="0" fontId="0" fillId="40" borderId="0" applyNumberFormat="0" applyBorder="0" applyAlignment="0" applyProtection="0">
      <alignment vertical="center"/>
    </xf>
    <xf numFmtId="0" fontId="0" fillId="42" borderId="0" applyNumberFormat="0" applyBorder="0" applyAlignment="0" applyProtection="0">
      <alignment vertical="center"/>
    </xf>
    <xf numFmtId="177" fontId="25" fillId="0" borderId="0" applyFont="0" applyFill="0" applyBorder="0" applyAlignment="0" applyProtection="0">
      <alignment vertical="center"/>
    </xf>
    <xf numFmtId="0" fontId="0" fillId="48" borderId="0" applyNumberFormat="0" applyBorder="0" applyAlignment="0" applyProtection="0">
      <alignment vertical="center"/>
    </xf>
    <xf numFmtId="0" fontId="100" fillId="51" borderId="0" applyNumberFormat="0" applyBorder="0" applyAlignment="0" applyProtection="0">
      <alignment vertical="center"/>
    </xf>
    <xf numFmtId="0" fontId="0" fillId="2" borderId="0" applyNumberFormat="0" applyBorder="0" applyAlignment="0" applyProtection="0">
      <alignment vertical="center"/>
    </xf>
    <xf numFmtId="0" fontId="0" fillId="51" borderId="0" applyNumberFormat="0" applyBorder="0" applyAlignment="0" applyProtection="0">
      <alignment vertical="center"/>
    </xf>
    <xf numFmtId="0" fontId="0" fillId="39" borderId="0" applyNumberFormat="0" applyBorder="0" applyAlignment="0" applyProtection="0">
      <alignment vertical="center"/>
    </xf>
    <xf numFmtId="0" fontId="127" fillId="0" borderId="1">
      <alignment horizontal="left" vertical="center"/>
    </xf>
    <xf numFmtId="0" fontId="0" fillId="46" borderId="0" applyNumberFormat="0" applyBorder="0" applyAlignment="0" applyProtection="0">
      <alignment vertical="center"/>
    </xf>
    <xf numFmtId="0" fontId="0" fillId="52" borderId="0" applyNumberFormat="0" applyBorder="0" applyAlignment="0" applyProtection="0">
      <alignment vertical="center"/>
    </xf>
    <xf numFmtId="43" fontId="0" fillId="0" borderId="0" applyFont="0" applyFill="0" applyBorder="0" applyAlignment="0" applyProtection="0">
      <alignment vertical="center"/>
    </xf>
    <xf numFmtId="0" fontId="0" fillId="3" borderId="0" applyNumberFormat="0" applyBorder="0" applyAlignment="0" applyProtection="0">
      <alignment vertical="center"/>
    </xf>
    <xf numFmtId="0" fontId="98" fillId="53" borderId="0" applyNumberFormat="0" applyBorder="0" applyAlignment="0" applyProtection="0">
      <alignment vertical="center"/>
    </xf>
    <xf numFmtId="0" fontId="100" fillId="54" borderId="0" applyNumberFormat="0" applyBorder="0" applyAlignment="0" applyProtection="0">
      <alignment vertical="center"/>
    </xf>
    <xf numFmtId="0" fontId="0" fillId="55" borderId="0" applyNumberFormat="0" applyBorder="0" applyAlignment="0" applyProtection="0">
      <alignment vertical="center"/>
    </xf>
    <xf numFmtId="0" fontId="98" fillId="39" borderId="0" applyNumberFormat="0" applyBorder="0" applyAlignment="0" applyProtection="0">
      <alignment vertical="center"/>
    </xf>
    <xf numFmtId="0" fontId="108" fillId="0" borderId="24" applyNumberFormat="0" applyFill="0" applyProtection="0">
      <alignment horizontal="left" vertical="center"/>
    </xf>
    <xf numFmtId="0" fontId="115" fillId="0" borderId="28" applyNumberFormat="0" applyFill="0" applyAlignment="0" applyProtection="0">
      <alignment vertical="center"/>
    </xf>
    <xf numFmtId="0" fontId="98" fillId="56" borderId="0" applyNumberFormat="0" applyBorder="0" applyAlignment="0" applyProtection="0">
      <alignment vertical="center"/>
    </xf>
    <xf numFmtId="0" fontId="0" fillId="40" borderId="29" applyNumberFormat="0" applyFont="0" applyAlignment="0" applyProtection="0">
      <alignment vertical="center"/>
    </xf>
    <xf numFmtId="0" fontId="98" fillId="52" borderId="0" applyNumberFormat="0" applyBorder="0" applyAlignment="0" applyProtection="0">
      <alignment vertical="center"/>
    </xf>
    <xf numFmtId="0" fontId="108" fillId="0" borderId="0" applyProtection="0">
      <alignment vertical="center"/>
    </xf>
    <xf numFmtId="0" fontId="121" fillId="0" borderId="0">
      <alignment vertical="center"/>
    </xf>
    <xf numFmtId="0" fontId="98" fillId="36" borderId="0" applyNumberFormat="0" applyBorder="0" applyAlignment="0" applyProtection="0">
      <alignment vertical="center"/>
    </xf>
    <xf numFmtId="0" fontId="25" fillId="0" borderId="0" applyNumberFormat="0" applyFill="0" applyBorder="0" applyAlignment="0" applyProtection="0">
      <alignment vertical="center"/>
    </xf>
    <xf numFmtId="0" fontId="98" fillId="37" borderId="0" applyNumberFormat="0" applyBorder="0" applyAlignment="0" applyProtection="0">
      <alignment vertical="center"/>
    </xf>
    <xf numFmtId="0" fontId="128" fillId="0" borderId="9">
      <alignment horizontal="left" vertical="center"/>
    </xf>
    <xf numFmtId="0" fontId="122" fillId="0" borderId="0">
      <alignment vertical="center"/>
      <protection locked="0"/>
    </xf>
    <xf numFmtId="0" fontId="106" fillId="42" borderId="0" applyNumberFormat="0" applyBorder="0" applyAlignment="0" applyProtection="0">
      <alignment vertical="center"/>
    </xf>
    <xf numFmtId="15" fontId="129" fillId="0" borderId="0">
      <alignment vertical="center"/>
    </xf>
    <xf numFmtId="0" fontId="130" fillId="57" borderId="30">
      <alignment vertical="center"/>
      <protection locked="0"/>
    </xf>
    <xf numFmtId="0" fontId="128" fillId="0" borderId="31" applyNumberFormat="0" applyAlignment="0" applyProtection="0">
      <alignment horizontal="left" vertical="center"/>
    </xf>
    <xf numFmtId="0" fontId="131" fillId="51" borderId="26" applyNumberFormat="0" applyAlignment="0" applyProtection="0">
      <alignment vertical="center"/>
    </xf>
    <xf numFmtId="0" fontId="25" fillId="0" borderId="0" applyFont="0" applyFill="0" applyBorder="0" applyAlignment="0" applyProtection="0">
      <alignment vertical="center"/>
    </xf>
    <xf numFmtId="178" fontId="25" fillId="0" borderId="0" applyFont="0" applyFill="0" applyBorder="0" applyAlignment="0" applyProtection="0">
      <alignment vertical="center"/>
    </xf>
    <xf numFmtId="0" fontId="110" fillId="42" borderId="0" applyNumberFormat="0" applyBorder="0" applyAlignment="0" applyProtection="0">
      <alignment vertical="center"/>
    </xf>
    <xf numFmtId="0" fontId="106" fillId="38" borderId="0" applyNumberFormat="0" applyBorder="0" applyAlignment="0" applyProtection="0">
      <alignment vertical="center"/>
    </xf>
    <xf numFmtId="179" fontId="25" fillId="0" borderId="0" applyFont="0" applyFill="0" applyBorder="0" applyAlignment="0" applyProtection="0">
      <alignment vertical="center"/>
    </xf>
    <xf numFmtId="0" fontId="100" fillId="3" borderId="0" applyNumberFormat="0" applyBorder="0" applyAlignment="0" applyProtection="0">
      <alignment vertical="center"/>
    </xf>
    <xf numFmtId="0" fontId="25" fillId="0" borderId="0">
      <alignment vertical="center"/>
    </xf>
    <xf numFmtId="180" fontId="132" fillId="0" borderId="0">
      <alignment vertical="center"/>
    </xf>
    <xf numFmtId="181" fontId="25" fillId="0" borderId="0" applyFont="0" applyFill="0" applyBorder="0" applyAlignment="0" applyProtection="0">
      <alignment vertical="center"/>
    </xf>
    <xf numFmtId="9" fontId="25" fillId="0" borderId="0" applyFont="0" applyFill="0" applyBorder="0" applyAlignment="0" applyProtection="0">
      <alignment vertical="center"/>
    </xf>
    <xf numFmtId="0" fontId="133" fillId="58" borderId="0" applyNumberFormat="0" applyBorder="0" applyAlignment="0" applyProtection="0">
      <alignment vertical="center"/>
    </xf>
    <xf numFmtId="0" fontId="106" fillId="51" borderId="0" applyNumberFormat="0" applyBorder="0" applyAlignment="0" applyProtection="0">
      <alignment vertical="center"/>
    </xf>
    <xf numFmtId="0" fontId="25" fillId="59" borderId="0" applyNumberFormat="0" applyFont="0" applyBorder="0" applyAlignment="0" applyProtection="0">
      <alignment vertical="center"/>
    </xf>
    <xf numFmtId="0" fontId="132" fillId="0" borderId="0">
      <alignment vertical="center"/>
    </xf>
    <xf numFmtId="0" fontId="102" fillId="0" borderId="20" applyNumberFormat="0" applyFill="0" applyProtection="0">
      <alignment horizontal="left" vertical="center"/>
    </xf>
    <xf numFmtId="0" fontId="134" fillId="0" borderId="32" applyNumberFormat="0" applyFill="0" applyAlignment="0" applyProtection="0">
      <alignment vertical="center"/>
    </xf>
    <xf numFmtId="0" fontId="135" fillId="51" borderId="33">
      <alignment horizontal="left" vertical="center"/>
      <protection locked="0" hidden="1"/>
    </xf>
    <xf numFmtId="182" fontId="25" fillId="0" borderId="0" applyFont="0" applyFill="0" applyBorder="0" applyAlignment="0" applyProtection="0">
      <alignment vertical="center"/>
    </xf>
    <xf numFmtId="0" fontId="99" fillId="0" borderId="34" applyNumberFormat="0" applyFill="0" applyAlignment="0" applyProtection="0">
      <alignment vertical="center"/>
    </xf>
    <xf numFmtId="0" fontId="25" fillId="0" borderId="0">
      <alignment vertical="center"/>
    </xf>
    <xf numFmtId="0" fontId="116" fillId="0" borderId="0" applyNumberFormat="0" applyFill="0" applyBorder="0" applyAlignment="0" applyProtection="0">
      <alignment vertical="center"/>
    </xf>
    <xf numFmtId="183" fontId="25" fillId="0" borderId="0" applyFont="0" applyFill="0" applyBorder="0" applyAlignment="0" applyProtection="0">
      <alignment vertical="center"/>
    </xf>
    <xf numFmtId="184" fontId="25" fillId="0" borderId="0" applyFont="0" applyFill="0" applyBorder="0" applyAlignment="0" applyProtection="0">
      <alignment vertical="center"/>
    </xf>
    <xf numFmtId="0" fontId="136" fillId="0" borderId="0" applyNumberFormat="0" applyFill="0" applyBorder="0" applyAlignment="0" applyProtection="0">
      <alignment vertical="center"/>
    </xf>
    <xf numFmtId="185" fontId="132" fillId="0" borderId="0">
      <alignment vertical="center"/>
    </xf>
    <xf numFmtId="0" fontId="137" fillId="0" borderId="0">
      <alignment vertical="center"/>
    </xf>
    <xf numFmtId="0" fontId="124" fillId="48" borderId="0" applyNumberFormat="0" applyBorder="0" applyAlignment="0" applyProtection="0">
      <alignment vertical="center"/>
    </xf>
    <xf numFmtId="186" fontId="132" fillId="0" borderId="0">
      <alignment vertical="center"/>
    </xf>
    <xf numFmtId="0" fontId="138" fillId="0" borderId="35" applyNumberFormat="0" applyFill="0" applyAlignment="0" applyProtection="0">
      <alignment vertical="center"/>
    </xf>
    <xf numFmtId="0" fontId="107" fillId="3" borderId="0" applyNumberFormat="0" applyBorder="0" applyAlignment="0" applyProtection="0">
      <alignment vertical="center"/>
    </xf>
    <xf numFmtId="43" fontId="2" fillId="0" borderId="0" applyFont="0" applyFill="0" applyBorder="0" applyAlignment="0" applyProtection="0">
      <alignment vertical="center"/>
    </xf>
    <xf numFmtId="43" fontId="0" fillId="0" borderId="0" applyFont="0" applyFill="0" applyBorder="0" applyAlignment="0" applyProtection="0">
      <alignment vertical="center"/>
    </xf>
    <xf numFmtId="0" fontId="98" fillId="60" borderId="0" applyNumberFormat="0" applyBorder="0" applyAlignment="0" applyProtection="0">
      <alignment vertical="center"/>
    </xf>
    <xf numFmtId="187" fontId="139" fillId="61" borderId="0">
      <alignment vertical="center"/>
    </xf>
    <xf numFmtId="187" fontId="140" fillId="62" borderId="0">
      <alignment vertical="center"/>
    </xf>
    <xf numFmtId="38" fontId="25" fillId="0" borderId="0" applyFont="0" applyFill="0" applyBorder="0" applyAlignment="0" applyProtection="0">
      <alignment vertical="center"/>
    </xf>
    <xf numFmtId="40" fontId="25" fillId="0" borderId="0" applyFont="0" applyFill="0" applyBorder="0" applyAlignment="0" applyProtection="0">
      <alignment vertical="center"/>
    </xf>
    <xf numFmtId="188" fontId="25" fillId="0" borderId="0" applyFont="0" applyFill="0" applyBorder="0" applyAlignment="0" applyProtection="0">
      <alignment vertical="center"/>
    </xf>
    <xf numFmtId="1" fontId="108" fillId="0" borderId="20" applyFill="0" applyProtection="0">
      <alignment horizontal="center" vertical="center"/>
    </xf>
    <xf numFmtId="40" fontId="141" fillId="55" borderId="33">
      <alignment horizontal="centerContinuous" vertical="center"/>
    </xf>
    <xf numFmtId="37" fontId="142" fillId="0" borderId="0">
      <alignment vertical="center"/>
    </xf>
    <xf numFmtId="0" fontId="2" fillId="0" borderId="0">
      <alignment vertical="center"/>
    </xf>
    <xf numFmtId="0" fontId="143" fillId="0" borderId="0">
      <alignment vertical="top"/>
      <protection locked="0"/>
    </xf>
    <xf numFmtId="189" fontId="108" fillId="0" borderId="0">
      <alignment vertical="center"/>
    </xf>
    <xf numFmtId="3" fontId="25" fillId="0" borderId="0" applyFont="0" applyFill="0" applyBorder="0" applyAlignment="0" applyProtection="0">
      <alignment vertical="center"/>
    </xf>
    <xf numFmtId="0" fontId="25" fillId="0" borderId="0">
      <alignment vertical="center"/>
    </xf>
    <xf numFmtId="14" fontId="103" fillId="0" borderId="0">
      <alignment horizontal="center" vertical="center" wrapText="1"/>
      <protection locked="0"/>
    </xf>
    <xf numFmtId="0" fontId="144" fillId="0" borderId="0" applyNumberFormat="0" applyFill="0" applyBorder="0" applyAlignment="0" applyProtection="0">
      <alignment vertical="center"/>
    </xf>
    <xf numFmtId="9" fontId="25" fillId="0" borderId="0" applyFont="0" applyFill="0" applyBorder="0" applyAlignment="0" applyProtection="0">
      <alignment vertical="center"/>
    </xf>
    <xf numFmtId="190" fontId="25" fillId="0" borderId="0" applyFont="0" applyFill="0" applyProtection="0">
      <alignment vertical="center"/>
    </xf>
    <xf numFmtId="0" fontId="98" fillId="63" borderId="0" applyNumberFormat="0" applyBorder="0" applyAlignment="0" applyProtection="0">
      <alignment vertical="center"/>
    </xf>
    <xf numFmtId="15" fontId="25" fillId="0" borderId="0" applyFont="0" applyFill="0" applyBorder="0" applyAlignment="0" applyProtection="0">
      <alignment vertical="center"/>
    </xf>
    <xf numFmtId="4" fontId="25" fillId="0" borderId="0" applyFont="0" applyFill="0" applyBorder="0" applyAlignment="0" applyProtection="0">
      <alignment vertical="center"/>
    </xf>
    <xf numFmtId="0" fontId="25" fillId="0" borderId="0">
      <alignment vertical="center"/>
    </xf>
    <xf numFmtId="0" fontId="145" fillId="0" borderId="0">
      <alignment vertical="center"/>
    </xf>
    <xf numFmtId="0" fontId="146" fillId="0" borderId="0" applyNumberFormat="0" applyFill="0" applyBorder="0" applyAlignment="0" applyProtection="0">
      <alignment vertical="center"/>
    </xf>
    <xf numFmtId="0" fontId="0" fillId="0" borderId="0">
      <alignment vertical="center"/>
    </xf>
    <xf numFmtId="0" fontId="25" fillId="0" borderId="0">
      <alignment vertical="center"/>
    </xf>
    <xf numFmtId="0" fontId="25" fillId="0" borderId="0">
      <alignment vertical="center"/>
    </xf>
    <xf numFmtId="0" fontId="146" fillId="0" borderId="36" applyNumberFormat="0" applyFill="0" applyAlignment="0" applyProtection="0">
      <alignment vertical="center"/>
    </xf>
    <xf numFmtId="0" fontId="147" fillId="0" borderId="24" applyNumberFormat="0" applyFill="0" applyProtection="0">
      <alignment horizontal="center" vertical="center"/>
    </xf>
    <xf numFmtId="191" fontId="25" fillId="0" borderId="0" applyFont="0" applyFill="0" applyBorder="0" applyAlignment="0" applyProtection="0">
      <alignment vertical="center"/>
    </xf>
    <xf numFmtId="0" fontId="148" fillId="0" borderId="0" applyNumberFormat="0" applyFill="0" applyBorder="0" applyAlignment="0" applyProtection="0">
      <alignment vertical="top"/>
      <protection locked="0"/>
    </xf>
    <xf numFmtId="0" fontId="25" fillId="0" borderId="0"/>
    <xf numFmtId="0" fontId="25" fillId="0" borderId="0">
      <alignment vertical="center"/>
    </xf>
    <xf numFmtId="43" fontId="0" fillId="0" borderId="0" applyFont="0" applyFill="0" applyBorder="0" applyAlignment="0" applyProtection="0">
      <alignment vertical="center"/>
    </xf>
    <xf numFmtId="0" fontId="149" fillId="0" borderId="0" applyNumberFormat="0" applyFill="0" applyBorder="0" applyAlignment="0" applyProtection="0">
      <alignment vertical="center"/>
    </xf>
    <xf numFmtId="0" fontId="25" fillId="0" borderId="0">
      <alignment vertical="center"/>
    </xf>
    <xf numFmtId="0" fontId="25" fillId="0" borderId="0">
      <alignment vertical="center"/>
    </xf>
    <xf numFmtId="0" fontId="0" fillId="0" borderId="0">
      <alignment vertical="center"/>
    </xf>
    <xf numFmtId="0" fontId="129"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0" fontId="150" fillId="0" borderId="0" applyNumberFormat="0" applyFill="0" applyBorder="0" applyAlignment="0" applyProtection="0">
      <alignment vertical="center"/>
    </xf>
    <xf numFmtId="0" fontId="0" fillId="0" borderId="0">
      <alignment vertical="center"/>
    </xf>
    <xf numFmtId="0" fontId="25" fillId="0" borderId="0">
      <alignment vertical="center"/>
    </xf>
    <xf numFmtId="0" fontId="25" fillId="0" borderId="0">
      <alignment vertical="center"/>
    </xf>
    <xf numFmtId="0" fontId="25" fillId="0" borderId="0">
      <alignment vertical="center"/>
    </xf>
    <xf numFmtId="192" fontId="0" fillId="0" borderId="0" applyFont="0" applyFill="0" applyBorder="0" applyAlignment="0" applyProtection="0">
      <alignment vertical="center"/>
    </xf>
    <xf numFmtId="0" fontId="2" fillId="0" borderId="0">
      <alignment vertical="center"/>
    </xf>
    <xf numFmtId="0" fontId="25" fillId="0" borderId="0">
      <alignment vertical="center"/>
    </xf>
    <xf numFmtId="0" fontId="133" fillId="64" borderId="0" applyNumberFormat="0" applyBorder="0" applyAlignment="0" applyProtection="0">
      <alignment vertical="center"/>
    </xf>
    <xf numFmtId="0" fontId="25" fillId="0" borderId="0">
      <alignment vertical="center"/>
    </xf>
    <xf numFmtId="0" fontId="0" fillId="0" borderId="0">
      <alignment vertical="center"/>
    </xf>
    <xf numFmtId="0" fontId="121" fillId="0" borderId="0" applyAlignment="0"/>
    <xf numFmtId="0" fontId="0" fillId="0" borderId="0">
      <alignment vertical="center"/>
    </xf>
    <xf numFmtId="0" fontId="25" fillId="0" borderId="0">
      <alignment vertical="center"/>
    </xf>
    <xf numFmtId="0" fontId="25" fillId="0" borderId="0">
      <alignment vertical="center"/>
    </xf>
    <xf numFmtId="41" fontId="0" fillId="0" borderId="0" applyFont="0" applyFill="0" applyBorder="0" applyAlignment="0" applyProtection="0">
      <alignment vertical="center"/>
    </xf>
    <xf numFmtId="0" fontId="25" fillId="0" borderId="0">
      <alignment vertical="center"/>
    </xf>
    <xf numFmtId="0" fontId="151"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4" fontId="0" fillId="0" borderId="0" applyFont="0" applyFill="0" applyBorder="0" applyAlignment="0" applyProtection="0">
      <alignment vertical="center"/>
    </xf>
    <xf numFmtId="193" fontId="0" fillId="0" borderId="0" applyFont="0" applyFill="0" applyBorder="0" applyAlignment="0" applyProtection="0">
      <alignment vertical="center"/>
    </xf>
    <xf numFmtId="0" fontId="133" fillId="65" borderId="0" applyNumberFormat="0" applyBorder="0" applyAlignment="0" applyProtection="0">
      <alignment vertical="center"/>
    </xf>
    <xf numFmtId="0" fontId="98" fillId="66" borderId="0" applyNumberFormat="0" applyBorder="0" applyAlignment="0" applyProtection="0">
      <alignment vertical="center"/>
    </xf>
    <xf numFmtId="0" fontId="98" fillId="55" borderId="0" applyNumberFormat="0" applyBorder="0" applyAlignment="0" applyProtection="0">
      <alignment vertical="center"/>
    </xf>
    <xf numFmtId="0" fontId="98" fillId="67" borderId="0" applyNumberFormat="0" applyBorder="0" applyAlignment="0" applyProtection="0">
      <alignment vertical="center"/>
    </xf>
    <xf numFmtId="0" fontId="153" fillId="0" borderId="0">
      <alignment vertical="center"/>
    </xf>
  </cellStyleXfs>
  <cellXfs count="636">
    <xf numFmtId="0" fontId="0" fillId="0" borderId="0" xfId="0" applyAlignment="1"/>
    <xf numFmtId="0" fontId="1" fillId="0" borderId="0" xfId="195" applyFont="1" applyFill="1" applyAlignment="1">
      <alignment vertical="center" wrapText="1"/>
    </xf>
    <xf numFmtId="0" fontId="2" fillId="0" borderId="0" xfId="195" applyFont="1" applyFill="1" applyAlignment="1">
      <alignment vertical="center" wrapText="1"/>
    </xf>
    <xf numFmtId="0" fontId="0" fillId="0" borderId="0" xfId="195" applyFont="1" applyFill="1" applyAlignment="1">
      <alignment wrapText="1"/>
    </xf>
    <xf numFmtId="0" fontId="3" fillId="0" borderId="0" xfId="195" applyFont="1" applyFill="1" applyAlignment="1">
      <alignment horizontal="center" vertical="center" wrapText="1"/>
    </xf>
    <xf numFmtId="0" fontId="4" fillId="0" borderId="0" xfId="195" applyFont="1" applyFill="1" applyAlignment="1">
      <alignment vertical="center" wrapText="1"/>
    </xf>
    <xf numFmtId="0" fontId="4" fillId="0" borderId="0" xfId="195" applyFont="1" applyFill="1" applyAlignment="1">
      <alignment horizontal="right" vertical="center" wrapText="1"/>
    </xf>
    <xf numFmtId="0" fontId="5" fillId="0" borderId="1" xfId="195" applyFont="1" applyFill="1" applyBorder="1" applyAlignment="1">
      <alignment horizontal="center" vertical="center" wrapText="1"/>
    </xf>
    <xf numFmtId="194" fontId="6" fillId="0" borderId="1" xfId="221" applyNumberFormat="1" applyFont="1" applyFill="1" applyBorder="1" applyAlignment="1">
      <alignment horizontal="center" vertical="center" wrapText="1"/>
    </xf>
    <xf numFmtId="0" fontId="5" fillId="0" borderId="1" xfId="195" applyFont="1" applyFill="1" applyBorder="1" applyAlignment="1">
      <alignment horizontal="center" vertical="center"/>
    </xf>
    <xf numFmtId="0" fontId="5" fillId="0" borderId="1" xfId="195" applyFont="1" applyFill="1" applyBorder="1" applyAlignment="1">
      <alignment vertical="center" wrapText="1"/>
    </xf>
    <xf numFmtId="195" fontId="7" fillId="0" borderId="1" xfId="195" applyNumberFormat="1" applyFont="1" applyFill="1" applyBorder="1" applyAlignment="1">
      <alignment horizontal="right" vertical="center" wrapText="1"/>
    </xf>
    <xf numFmtId="195" fontId="5" fillId="0" borderId="1" xfId="170" applyNumberFormat="1" applyFont="1" applyFill="1" applyBorder="1" applyAlignment="1">
      <alignment horizontal="right" vertical="center" wrapText="1"/>
    </xf>
    <xf numFmtId="195" fontId="6" fillId="0" borderId="1" xfId="212" applyNumberFormat="1" applyFont="1" applyFill="1" applyBorder="1" applyAlignment="1">
      <alignment horizontal="right" vertical="center" wrapText="1"/>
    </xf>
    <xf numFmtId="195" fontId="5" fillId="0" borderId="1" xfId="187" applyNumberFormat="1" applyFont="1" applyFill="1" applyBorder="1" applyAlignment="1">
      <alignment horizontal="right" vertical="center" wrapText="1"/>
    </xf>
    <xf numFmtId="195" fontId="5" fillId="0" borderId="1" xfId="116" applyNumberFormat="1" applyFont="1" applyFill="1" applyBorder="1" applyAlignment="1">
      <alignment horizontal="right" vertical="center" wrapText="1"/>
    </xf>
    <xf numFmtId="195" fontId="4" fillId="0" borderId="1" xfId="116" applyNumberFormat="1" applyFont="1" applyFill="1" applyBorder="1" applyAlignment="1">
      <alignment horizontal="right" vertical="center" wrapText="1"/>
    </xf>
    <xf numFmtId="0" fontId="4" fillId="0" borderId="1" xfId="195" applyFont="1" applyFill="1" applyBorder="1" applyAlignment="1">
      <alignment horizontal="left" vertical="center" wrapText="1" indent="2"/>
    </xf>
    <xf numFmtId="195" fontId="8" fillId="0" borderId="1" xfId="195" applyNumberFormat="1" applyFont="1" applyFill="1" applyBorder="1" applyAlignment="1">
      <alignment horizontal="right" vertical="center" wrapText="1"/>
    </xf>
    <xf numFmtId="195" fontId="4" fillId="0" borderId="1" xfId="187" applyNumberFormat="1" applyFont="1" applyFill="1" applyBorder="1" applyAlignment="1">
      <alignment horizontal="right" vertical="center" wrapText="1"/>
    </xf>
    <xf numFmtId="0" fontId="4" fillId="0" borderId="1" xfId="195" applyFont="1" applyFill="1" applyBorder="1" applyAlignment="1">
      <alignment horizontal="left" vertical="center" wrapText="1" indent="3"/>
    </xf>
    <xf numFmtId="0" fontId="4" fillId="0" borderId="1" xfId="195" applyFont="1" applyFill="1" applyBorder="1" applyAlignment="1">
      <alignment horizontal="left" vertical="center" wrapText="1" indent="6"/>
    </xf>
    <xf numFmtId="195" fontId="9" fillId="0" borderId="1" xfId="195" applyNumberFormat="1" applyFont="1" applyFill="1" applyBorder="1" applyAlignment="1">
      <alignment horizontal="right" vertical="center" wrapText="1"/>
    </xf>
    <xf numFmtId="195" fontId="5" fillId="0" borderId="1" xfId="116" applyNumberFormat="1" applyFont="1" applyFill="1" applyBorder="1" applyAlignment="1">
      <alignment vertical="center" wrapText="1"/>
    </xf>
    <xf numFmtId="195" fontId="4" fillId="0" borderId="1" xfId="116" applyNumberFormat="1" applyFont="1" applyFill="1" applyBorder="1" applyAlignment="1">
      <alignment vertical="center" wrapText="1"/>
    </xf>
    <xf numFmtId="0" fontId="5" fillId="0" borderId="1" xfId="195" applyFont="1" applyFill="1" applyBorder="1" applyAlignment="1">
      <alignment vertical="center"/>
    </xf>
    <xf numFmtId="195" fontId="5" fillId="0" borderId="1" xfId="195" applyNumberFormat="1" applyFont="1" applyFill="1" applyBorder="1" applyAlignment="1">
      <alignment vertical="center" wrapText="1"/>
    </xf>
    <xf numFmtId="195" fontId="4" fillId="0" borderId="1" xfId="195" applyNumberFormat="1" applyFont="1" applyFill="1" applyBorder="1" applyAlignment="1">
      <alignment vertical="center" wrapText="1"/>
    </xf>
    <xf numFmtId="0" fontId="8" fillId="0" borderId="1" xfId="195" applyFont="1" applyFill="1" applyBorder="1" applyAlignment="1">
      <alignment horizontal="left" vertical="center" wrapText="1"/>
    </xf>
    <xf numFmtId="196" fontId="2" fillId="0" borderId="0" xfId="195" applyNumberFormat="1" applyFont="1" applyFill="1" applyAlignment="1">
      <alignment vertical="center" wrapText="1"/>
    </xf>
    <xf numFmtId="43" fontId="2" fillId="0" borderId="0" xfId="195" applyNumberFormat="1" applyFont="1" applyFill="1" applyAlignment="1">
      <alignment vertical="center" wrapText="1"/>
    </xf>
    <xf numFmtId="0" fontId="10" fillId="0" borderId="0" xfId="215" applyFont="1" applyFill="1" applyAlignment="1">
      <alignment vertical="center" wrapText="1"/>
    </xf>
    <xf numFmtId="0" fontId="11" fillId="0" borderId="0" xfId="215" applyFont="1" applyFill="1" applyAlignment="1">
      <alignment vertical="center" wrapText="1"/>
    </xf>
    <xf numFmtId="0" fontId="12" fillId="0" borderId="0" xfId="215" applyFont="1" applyFill="1" applyAlignment="1">
      <alignment horizontal="center" vertical="center" wrapText="1"/>
    </xf>
    <xf numFmtId="0" fontId="12" fillId="0" borderId="0" xfId="215" applyFont="1" applyFill="1" applyAlignment="1">
      <alignment vertical="center" wrapText="1"/>
    </xf>
    <xf numFmtId="0" fontId="2" fillId="0" borderId="0" xfId="215" applyFont="1" applyFill="1" applyAlignment="1">
      <alignment vertical="center" wrapText="1"/>
    </xf>
    <xf numFmtId="0" fontId="13" fillId="0" borderId="0" xfId="215" applyFont="1" applyFill="1" applyAlignment="1">
      <alignment horizontal="center" vertical="center"/>
    </xf>
    <xf numFmtId="0" fontId="14" fillId="0" borderId="0" xfId="215" applyFont="1" applyFill="1" applyAlignment="1">
      <alignment horizontal="left" vertical="center" wrapText="1"/>
    </xf>
    <xf numFmtId="0" fontId="14" fillId="0" borderId="0" xfId="215" applyFont="1" applyFill="1" applyAlignment="1">
      <alignment horizontal="center" vertical="center" wrapText="1"/>
    </xf>
    <xf numFmtId="0" fontId="14" fillId="0" borderId="0" xfId="215" applyFont="1" applyFill="1" applyAlignment="1">
      <alignment vertical="center" wrapText="1"/>
    </xf>
    <xf numFmtId="0" fontId="14" fillId="0" borderId="0" xfId="215" applyFont="1" applyFill="1" applyAlignment="1">
      <alignment horizontal="right" vertical="center" wrapText="1"/>
    </xf>
    <xf numFmtId="0" fontId="15" fillId="0" borderId="1" xfId="215" applyFont="1" applyFill="1" applyBorder="1" applyAlignment="1">
      <alignment horizontal="center" vertical="center" wrapText="1"/>
    </xf>
    <xf numFmtId="0" fontId="15" fillId="0" borderId="1" xfId="195" applyFont="1" applyFill="1" applyBorder="1" applyAlignment="1">
      <alignment horizontal="center" vertical="center" wrapText="1"/>
    </xf>
    <xf numFmtId="194" fontId="16" fillId="0" borderId="1" xfId="221" applyNumberFormat="1" applyFont="1" applyFill="1" applyBorder="1" applyAlignment="1">
      <alignment horizontal="center" vertical="center" wrapText="1"/>
    </xf>
    <xf numFmtId="195" fontId="15" fillId="0" borderId="1" xfId="215" applyNumberFormat="1" applyFont="1" applyFill="1" applyBorder="1" applyAlignment="1">
      <alignment horizontal="left" vertical="center"/>
    </xf>
    <xf numFmtId="195" fontId="15" fillId="0" borderId="1" xfId="204" applyNumberFormat="1" applyFont="1" applyFill="1" applyBorder="1" applyAlignment="1">
      <alignment horizontal="right" vertical="center" wrapText="1"/>
    </xf>
    <xf numFmtId="195" fontId="15" fillId="0" borderId="1" xfId="215" applyNumberFormat="1" applyFont="1" applyFill="1" applyBorder="1" applyAlignment="1">
      <alignment horizontal="left" vertical="center" wrapText="1"/>
    </xf>
    <xf numFmtId="195" fontId="17" fillId="0" borderId="1" xfId="0" applyNumberFormat="1" applyFont="1" applyFill="1" applyBorder="1" applyAlignment="1">
      <alignment vertical="center" wrapText="1"/>
    </xf>
    <xf numFmtId="195" fontId="18" fillId="0" borderId="1" xfId="215" applyNumberFormat="1" applyFont="1" applyFill="1" applyBorder="1" applyAlignment="1">
      <alignment horizontal="left" vertical="center"/>
    </xf>
    <xf numFmtId="195" fontId="18" fillId="0" borderId="1" xfId="204" applyNumberFormat="1" applyFont="1" applyFill="1" applyBorder="1" applyAlignment="1">
      <alignment horizontal="right" vertical="center" wrapText="1"/>
    </xf>
    <xf numFmtId="195" fontId="18" fillId="0" borderId="1" xfId="215" applyNumberFormat="1" applyFont="1" applyFill="1" applyBorder="1" applyAlignment="1">
      <alignment horizontal="left" vertical="center" wrapText="1"/>
    </xf>
    <xf numFmtId="195" fontId="19" fillId="0" borderId="1" xfId="0" applyNumberFormat="1" applyFont="1" applyFill="1" applyBorder="1" applyAlignment="1">
      <alignment vertical="center" wrapText="1"/>
    </xf>
    <xf numFmtId="195" fontId="17" fillId="0" borderId="1" xfId="0" applyNumberFormat="1" applyFont="1" applyFill="1" applyBorder="1" applyAlignment="1">
      <alignment horizontal="right" vertical="center" wrapText="1"/>
    </xf>
    <xf numFmtId="195" fontId="19" fillId="0" borderId="1" xfId="0" applyNumberFormat="1" applyFont="1" applyFill="1" applyBorder="1" applyAlignment="1">
      <alignment horizontal="right" vertical="center" wrapText="1"/>
    </xf>
    <xf numFmtId="195" fontId="15" fillId="0" borderId="1" xfId="215" applyNumberFormat="1" applyFont="1" applyFill="1" applyBorder="1" applyAlignment="1">
      <alignment horizontal="center" vertical="center"/>
    </xf>
    <xf numFmtId="195" fontId="15" fillId="0" borderId="1" xfId="215" applyNumberFormat="1" applyFont="1" applyFill="1" applyBorder="1" applyAlignment="1">
      <alignment horizontal="center" vertical="center" wrapText="1"/>
    </xf>
    <xf numFmtId="196" fontId="2" fillId="0" borderId="0" xfId="215" applyNumberFormat="1" applyFont="1" applyFill="1" applyAlignment="1">
      <alignment vertical="center" wrapText="1"/>
    </xf>
    <xf numFmtId="196" fontId="12" fillId="0" borderId="0" xfId="215" applyNumberFormat="1" applyFont="1" applyFill="1" applyAlignment="1">
      <alignment vertical="center" wrapText="1"/>
    </xf>
    <xf numFmtId="195" fontId="2" fillId="0" borderId="0" xfId="215" applyNumberFormat="1" applyFont="1" applyFill="1" applyAlignment="1">
      <alignment vertical="center" wrapText="1"/>
    </xf>
    <xf numFmtId="0" fontId="2" fillId="0" borderId="0" xfId="195" applyFont="1" applyFill="1" applyAlignment="1">
      <alignment vertical="center"/>
    </xf>
    <xf numFmtId="0" fontId="20" fillId="0" borderId="0" xfId="195" applyFont="1" applyFill="1" applyAlignment="1">
      <alignment horizontal="center" vertical="center"/>
    </xf>
    <xf numFmtId="0" fontId="21" fillId="0" borderId="0" xfId="221" applyFont="1" applyFill="1" applyAlignment="1">
      <alignment vertical="center"/>
    </xf>
    <xf numFmtId="0" fontId="4" fillId="0" borderId="0" xfId="195" applyFont="1" applyFill="1" applyAlignment="1">
      <alignment vertical="center"/>
    </xf>
    <xf numFmtId="0" fontId="4" fillId="0" borderId="0" xfId="195" applyFont="1" applyFill="1" applyAlignment="1">
      <alignment horizontal="right" vertical="center"/>
    </xf>
    <xf numFmtId="195" fontId="22" fillId="0" borderId="1" xfId="180" applyNumberFormat="1" applyFont="1" applyFill="1" applyBorder="1" applyAlignment="1">
      <alignment horizontal="right" vertical="center" wrapText="1"/>
    </xf>
    <xf numFmtId="195" fontId="2" fillId="0" borderId="0" xfId="195" applyNumberFormat="1" applyFont="1" applyFill="1" applyAlignment="1">
      <alignment vertical="center"/>
    </xf>
    <xf numFmtId="195" fontId="23" fillId="0" borderId="1" xfId="180" applyNumberFormat="1" applyFont="1" applyFill="1" applyBorder="1" applyAlignment="1">
      <alignment horizontal="right" vertical="center" wrapText="1"/>
    </xf>
    <xf numFmtId="195" fontId="22" fillId="0" borderId="1" xfId="180" applyNumberFormat="1" applyFont="1" applyFill="1" applyBorder="1" applyAlignment="1">
      <alignment vertical="center" wrapText="1"/>
    </xf>
    <xf numFmtId="195" fontId="23" fillId="0" borderId="1" xfId="180" applyNumberFormat="1" applyFont="1" applyFill="1" applyBorder="1" applyAlignment="1">
      <alignment vertical="center" wrapText="1"/>
    </xf>
    <xf numFmtId="0" fontId="8" fillId="0" borderId="0" xfId="195" applyFont="1" applyFill="1" applyAlignment="1">
      <alignment horizontal="left" vertical="center" wrapText="1"/>
    </xf>
    <xf numFmtId="0" fontId="4" fillId="0" borderId="0" xfId="195" applyFont="1" applyFill="1" applyBorder="1" applyAlignment="1">
      <alignment vertical="center" wrapText="1"/>
    </xf>
    <xf numFmtId="0" fontId="24" fillId="0" borderId="0" xfId="195" applyFont="1" applyFill="1" applyAlignment="1">
      <alignment horizontal="left" vertical="top" wrapText="1"/>
    </xf>
    <xf numFmtId="196" fontId="2" fillId="0" borderId="0" xfId="195" applyNumberFormat="1" applyFont="1" applyFill="1" applyAlignment="1">
      <alignment vertical="center"/>
    </xf>
    <xf numFmtId="0" fontId="25" fillId="0" borderId="0" xfId="203" applyFont="1" applyFill="1" applyAlignment="1"/>
    <xf numFmtId="0" fontId="26" fillId="0" borderId="0" xfId="203" applyNumberFormat="1" applyFont="1" applyFill="1" applyAlignment="1" applyProtection="1">
      <alignment horizontal="center" vertical="center" wrapText="1"/>
    </xf>
    <xf numFmtId="0" fontId="4" fillId="0" borderId="0" xfId="164" applyFont="1" applyFill="1" applyAlignment="1" applyProtection="1">
      <alignment horizontal="left" vertical="center"/>
    </xf>
    <xf numFmtId="0" fontId="27" fillId="0" borderId="0" xfId="164" applyFont="1" applyFill="1" applyAlignment="1"/>
    <xf numFmtId="197" fontId="21" fillId="0" borderId="0" xfId="164" applyNumberFormat="1" applyFont="1" applyFill="1" applyAlignment="1"/>
    <xf numFmtId="198" fontId="27" fillId="0" borderId="0" xfId="164" applyNumberFormat="1" applyFont="1" applyFill="1" applyBorder="1" applyAlignment="1" applyProtection="1">
      <alignment horizontal="right" vertical="center"/>
    </xf>
    <xf numFmtId="2" fontId="6" fillId="0" borderId="1" xfId="164" applyNumberFormat="1" applyFont="1" applyFill="1" applyBorder="1" applyAlignment="1" applyProtection="1">
      <alignment horizontal="center" vertical="center" wrapText="1"/>
    </xf>
    <xf numFmtId="194" fontId="6" fillId="0" borderId="1" xfId="221" applyNumberFormat="1" applyFont="1" applyFill="1" applyBorder="1" applyAlignment="1" applyProtection="1">
      <alignment horizontal="center" vertical="center" wrapText="1"/>
    </xf>
    <xf numFmtId="0" fontId="25" fillId="0" borderId="0" xfId="203" applyFont="1" applyFill="1" applyAlignment="1">
      <alignment horizontal="center" vertical="center"/>
    </xf>
    <xf numFmtId="49" fontId="6" fillId="0" borderId="1" xfId="164" applyNumberFormat="1" applyFont="1" applyFill="1" applyBorder="1" applyAlignment="1" applyProtection="1">
      <alignment horizontal="left" vertical="center" wrapText="1"/>
    </xf>
    <xf numFmtId="199" fontId="6" fillId="0" borderId="1" xfId="217" applyNumberFormat="1" applyFont="1" applyFill="1" applyBorder="1" applyAlignment="1">
      <alignment horizontal="right" vertical="center" wrapText="1"/>
    </xf>
    <xf numFmtId="195" fontId="6" fillId="0" borderId="1" xfId="3" applyNumberFormat="1" applyFont="1" applyFill="1" applyBorder="1" applyAlignment="1">
      <alignment horizontal="right" vertical="center" wrapText="1"/>
    </xf>
    <xf numFmtId="0" fontId="28" fillId="0" borderId="0" xfId="158" applyFont="1" applyFill="1" applyAlignment="1">
      <alignment horizontal="center" vertical="center"/>
    </xf>
    <xf numFmtId="49" fontId="21" fillId="0" borderId="1" xfId="164" applyNumberFormat="1" applyFont="1" applyFill="1" applyBorder="1" applyAlignment="1" applyProtection="1">
      <alignment horizontal="left" vertical="center" wrapText="1" indent="1"/>
    </xf>
    <xf numFmtId="199" fontId="21" fillId="0" borderId="1" xfId="217" applyNumberFormat="1" applyFont="1" applyFill="1" applyBorder="1" applyAlignment="1">
      <alignment horizontal="right" vertical="center" wrapText="1"/>
    </xf>
    <xf numFmtId="200" fontId="6" fillId="0" borderId="1" xfId="3" applyNumberFormat="1" applyFont="1" applyFill="1" applyBorder="1" applyAlignment="1">
      <alignment horizontal="right" vertical="center" wrapText="1"/>
    </xf>
    <xf numFmtId="195" fontId="21" fillId="0" borderId="1" xfId="3" applyNumberFormat="1" applyFont="1" applyFill="1" applyBorder="1" applyAlignment="1">
      <alignment horizontal="right" vertical="center" wrapText="1"/>
    </xf>
    <xf numFmtId="49" fontId="6" fillId="0" borderId="1" xfId="207" applyNumberFormat="1" applyFont="1" applyFill="1" applyBorder="1" applyAlignment="1" applyProtection="1">
      <alignment horizontal="left" vertical="center" wrapText="1"/>
    </xf>
    <xf numFmtId="49" fontId="21" fillId="0" borderId="1" xfId="207" applyNumberFormat="1" applyFont="1" applyFill="1" applyBorder="1" applyAlignment="1" applyProtection="1">
      <alignment horizontal="left" vertical="center" wrapText="1" indent="1"/>
    </xf>
    <xf numFmtId="49" fontId="6" fillId="0" borderId="1" xfId="164" applyNumberFormat="1" applyFont="1" applyFill="1" applyBorder="1" applyAlignment="1" applyProtection="1">
      <alignment horizontal="center" vertical="center" wrapText="1"/>
    </xf>
    <xf numFmtId="199" fontId="25" fillId="0" borderId="0" xfId="203" applyNumberFormat="1" applyFont="1" applyFill="1" applyAlignment="1"/>
    <xf numFmtId="0" fontId="29" fillId="0" borderId="0" xfId="158" applyFont="1" applyFill="1" applyBorder="1" applyAlignment="1">
      <alignment vertical="center"/>
    </xf>
    <xf numFmtId="0" fontId="0" fillId="0" borderId="0" xfId="0" applyFill="1">
      <alignment vertical="center"/>
    </xf>
    <xf numFmtId="0" fontId="4" fillId="0" borderId="0" xfId="197" applyFont="1" applyFill="1" applyAlignment="1" applyProtection="1">
      <alignment horizontal="left" vertical="center"/>
    </xf>
    <xf numFmtId="0" fontId="27" fillId="0" borderId="0" xfId="197" applyFont="1" applyFill="1" applyAlignment="1"/>
    <xf numFmtId="197" fontId="27" fillId="0" borderId="0" xfId="197" applyNumberFormat="1" applyFont="1" applyFill="1" applyAlignment="1"/>
    <xf numFmtId="198" fontId="30" fillId="0" borderId="0" xfId="197" applyNumberFormat="1" applyFont="1" applyFill="1" applyBorder="1" applyAlignment="1" applyProtection="1">
      <alignment horizontal="right" vertical="center"/>
    </xf>
    <xf numFmtId="0" fontId="21" fillId="0" borderId="0" xfId="203" applyFont="1" applyFill="1" applyAlignment="1">
      <alignment horizontal="center"/>
    </xf>
    <xf numFmtId="0" fontId="31" fillId="0" borderId="0" xfId="203" applyFont="1" applyFill="1" applyAlignment="1">
      <alignment horizontal="center"/>
    </xf>
    <xf numFmtId="2" fontId="6" fillId="0" borderId="1" xfId="206" applyNumberFormat="1" applyFont="1" applyFill="1" applyBorder="1" applyAlignment="1" applyProtection="1">
      <alignment horizontal="center" vertical="center" wrapText="1"/>
    </xf>
    <xf numFmtId="199" fontId="32" fillId="0" borderId="0" xfId="221" applyNumberFormat="1" applyFont="1" applyFill="1" applyBorder="1" applyAlignment="1">
      <alignment horizontal="center" vertical="center" wrapText="1"/>
    </xf>
    <xf numFmtId="199" fontId="6" fillId="0" borderId="1" xfId="1" applyNumberFormat="1" applyFont="1" applyFill="1" applyBorder="1" applyAlignment="1">
      <alignment horizontal="right" vertical="center" wrapText="1"/>
    </xf>
    <xf numFmtId="49" fontId="21" fillId="0" borderId="1" xfId="207" applyNumberFormat="1" applyFont="1" applyFill="1" applyBorder="1" applyAlignment="1" applyProtection="1">
      <alignment horizontal="left" vertical="center" wrapText="1"/>
    </xf>
    <xf numFmtId="199" fontId="21" fillId="0" borderId="1" xfId="1" applyNumberFormat="1" applyFont="1" applyFill="1" applyBorder="1" applyAlignment="1">
      <alignment horizontal="right" vertical="center" wrapText="1"/>
    </xf>
    <xf numFmtId="199" fontId="6" fillId="0" borderId="1" xfId="1" applyNumberFormat="1" applyFont="1" applyFill="1" applyBorder="1" applyAlignment="1" applyProtection="1">
      <alignment horizontal="right" vertical="center" wrapText="1"/>
    </xf>
    <xf numFmtId="49" fontId="6" fillId="0" borderId="1" xfId="213" applyNumberFormat="1" applyFont="1" applyFill="1" applyBorder="1" applyAlignment="1" applyProtection="1">
      <alignment horizontal="distributed" vertical="center" wrapText="1"/>
    </xf>
    <xf numFmtId="199" fontId="21" fillId="0" borderId="1" xfId="1" applyNumberFormat="1" applyFont="1" applyFill="1" applyBorder="1" applyAlignment="1" applyProtection="1">
      <alignment horizontal="right" vertical="center" wrapText="1"/>
    </xf>
    <xf numFmtId="0" fontId="25" fillId="0" borderId="0" xfId="203" applyFont="1" applyFill="1" applyBorder="1" applyAlignment="1"/>
    <xf numFmtId="0" fontId="25" fillId="0" borderId="0" xfId="203" applyFont="1" applyFill="1" applyAlignment="1">
      <alignment vertical="center"/>
    </xf>
    <xf numFmtId="0" fontId="21" fillId="0" borderId="0" xfId="203" applyFont="1" applyFill="1" applyAlignment="1" applyProtection="1">
      <alignment horizontal="left" vertical="center"/>
    </xf>
    <xf numFmtId="4" fontId="21" fillId="0" borderId="0" xfId="203" applyNumberFormat="1" applyFont="1" applyFill="1" applyAlignment="1" applyProtection="1">
      <alignment horizontal="right" vertical="center"/>
    </xf>
    <xf numFmtId="197" fontId="33" fillId="0" borderId="0" xfId="203" applyNumberFormat="1" applyFont="1" applyFill="1" applyAlignment="1">
      <alignment vertical="center"/>
    </xf>
    <xf numFmtId="0" fontId="21" fillId="0" borderId="0" xfId="203" applyFont="1" applyFill="1" applyAlignment="1">
      <alignment horizontal="right" vertical="center"/>
    </xf>
    <xf numFmtId="199" fontId="31" fillId="0" borderId="0" xfId="203" applyNumberFormat="1" applyFont="1" applyFill="1" applyAlignment="1">
      <alignment horizontal="center" vertical="center"/>
    </xf>
    <xf numFmtId="0" fontId="6" fillId="0" borderId="1" xfId="216" applyNumberFormat="1" applyFont="1" applyFill="1" applyBorder="1" applyAlignment="1" applyProtection="1">
      <alignment horizontal="center" vertical="center"/>
    </xf>
    <xf numFmtId="49" fontId="6" fillId="0" borderId="1" xfId="218" applyNumberFormat="1" applyFont="1" applyFill="1" applyBorder="1" applyAlignment="1" applyProtection="1">
      <alignment vertical="center" wrapText="1"/>
    </xf>
    <xf numFmtId="199" fontId="6" fillId="0" borderId="1" xfId="208" applyNumberFormat="1" applyFont="1" applyFill="1" applyBorder="1" applyAlignment="1">
      <alignment horizontal="right" vertical="center" wrapText="1"/>
    </xf>
    <xf numFmtId="199" fontId="6" fillId="0" borderId="1" xfId="84" applyNumberFormat="1" applyFont="1" applyFill="1" applyBorder="1" applyAlignment="1">
      <alignment horizontal="right" vertical="center" wrapText="1"/>
    </xf>
    <xf numFmtId="0" fontId="28" fillId="0" borderId="0" xfId="158" applyFont="1" applyFill="1" applyAlignment="1">
      <alignment vertical="center"/>
    </xf>
    <xf numFmtId="49" fontId="21" fillId="0" borderId="1" xfId="218" applyNumberFormat="1" applyFont="1" applyFill="1" applyBorder="1" applyAlignment="1" applyProtection="1">
      <alignment vertical="center" wrapText="1"/>
    </xf>
    <xf numFmtId="199" fontId="21" fillId="0" borderId="1" xfId="84" applyNumberFormat="1" applyFont="1" applyFill="1" applyBorder="1" applyAlignment="1">
      <alignment horizontal="right" vertical="center" wrapText="1"/>
    </xf>
    <xf numFmtId="49" fontId="21" fillId="0" borderId="1" xfId="218" applyNumberFormat="1" applyFont="1" applyFill="1" applyBorder="1" applyAlignment="1" applyProtection="1">
      <alignment vertical="center"/>
    </xf>
    <xf numFmtId="194" fontId="5" fillId="0" borderId="1" xfId="86" applyNumberFormat="1" applyFont="1" applyFill="1" applyBorder="1" applyAlignment="1">
      <alignment vertical="center" wrapText="1"/>
    </xf>
    <xf numFmtId="199" fontId="4" fillId="0" borderId="1" xfId="86" applyNumberFormat="1" applyFont="1" applyFill="1" applyBorder="1" applyAlignment="1">
      <alignment vertical="center" wrapText="1"/>
    </xf>
    <xf numFmtId="49" fontId="4" fillId="0" borderId="1" xfId="213" applyNumberFormat="1" applyFont="1" applyFill="1" applyBorder="1" applyAlignment="1">
      <alignment horizontal="left" vertical="center" wrapText="1"/>
    </xf>
    <xf numFmtId="199" fontId="21" fillId="0" borderId="1" xfId="84" applyNumberFormat="1" applyFont="1" applyFill="1" applyBorder="1" applyAlignment="1">
      <alignment vertical="center" wrapText="1"/>
    </xf>
    <xf numFmtId="0" fontId="21" fillId="0" borderId="0" xfId="192" applyFont="1" applyFill="1" applyAlignment="1"/>
    <xf numFmtId="0" fontId="25" fillId="0" borderId="0" xfId="192" applyFont="1" applyFill="1" applyAlignment="1"/>
    <xf numFmtId="0" fontId="25" fillId="0" borderId="0" xfId="192" applyFont="1" applyFill="1" applyAlignment="1">
      <alignment horizontal="center"/>
    </xf>
    <xf numFmtId="0" fontId="34" fillId="0" borderId="0" xfId="184" applyFont="1" applyFill="1" applyAlignment="1">
      <alignment horizontal="center" vertical="center" shrinkToFit="1"/>
    </xf>
    <xf numFmtId="0" fontId="35" fillId="0" borderId="0" xfId="184" applyFont="1" applyFill="1" applyAlignment="1">
      <alignment vertical="center" shrinkToFit="1"/>
    </xf>
    <xf numFmtId="0" fontId="4" fillId="0" borderId="0" xfId="184" applyFont="1" applyFill="1" applyAlignment="1">
      <alignment horizontal="left" vertical="center" wrapText="1"/>
    </xf>
    <xf numFmtId="0" fontId="4" fillId="0" borderId="0" xfId="184" applyFont="1" applyFill="1" applyAlignment="1">
      <alignment horizontal="center" vertical="center" wrapText="1"/>
    </xf>
    <xf numFmtId="0" fontId="21" fillId="0" borderId="0" xfId="192" applyFont="1" applyFill="1" applyAlignment="1">
      <alignment horizontal="right" vertical="center"/>
    </xf>
    <xf numFmtId="194" fontId="25" fillId="0" borderId="0" xfId="228" applyNumberFormat="1" applyFont="1" applyFill="1" applyBorder="1" applyAlignment="1">
      <alignment vertical="center"/>
    </xf>
    <xf numFmtId="0" fontId="6" fillId="0" borderId="1" xfId="228" applyFont="1" applyFill="1" applyBorder="1" applyAlignment="1">
      <alignment horizontal="distributed" vertical="center" wrapText="1" indent="3"/>
    </xf>
    <xf numFmtId="49" fontId="6" fillId="0" borderId="1" xfId="0" applyNumberFormat="1" applyFont="1" applyFill="1" applyBorder="1" applyAlignment="1" applyProtection="1">
      <alignment vertical="center" wrapText="1"/>
    </xf>
    <xf numFmtId="41" fontId="5" fillId="0" borderId="1" xfId="0" applyNumberFormat="1" applyFont="1" applyFill="1" applyBorder="1" applyAlignment="1">
      <alignment horizontal="right" vertical="center" wrapText="1"/>
    </xf>
    <xf numFmtId="199" fontId="5" fillId="0" borderId="1" xfId="0" applyNumberFormat="1" applyFont="1" applyFill="1" applyBorder="1" applyAlignment="1">
      <alignment horizontal="right" vertical="center" wrapText="1"/>
    </xf>
    <xf numFmtId="0" fontId="25" fillId="0" borderId="0" xfId="196" applyFont="1" applyFill="1" applyAlignment="1"/>
    <xf numFmtId="0" fontId="21" fillId="0" borderId="1" xfId="192" applyNumberFormat="1" applyFont="1" applyFill="1" applyBorder="1" applyAlignment="1">
      <alignment horizontal="left" vertical="center" wrapText="1" indent="1"/>
    </xf>
    <xf numFmtId="199" fontId="4" fillId="0" borderId="1" xfId="0" applyNumberFormat="1" applyFont="1" applyFill="1" applyBorder="1" applyAlignment="1">
      <alignment horizontal="right" vertical="center" wrapText="1"/>
    </xf>
    <xf numFmtId="199" fontId="21" fillId="0" borderId="1" xfId="221" applyNumberFormat="1" applyFont="1" applyFill="1" applyBorder="1" applyAlignment="1">
      <alignment horizontal="right" vertical="center" wrapText="1"/>
    </xf>
    <xf numFmtId="195" fontId="4" fillId="0" borderId="1" xfId="0" applyNumberFormat="1" applyFont="1" applyFill="1" applyBorder="1" applyAlignment="1">
      <alignment horizontal="right" vertical="center" wrapText="1"/>
    </xf>
    <xf numFmtId="199" fontId="21" fillId="0" borderId="1" xfId="0" applyNumberFormat="1" applyFont="1" applyFill="1" applyBorder="1" applyAlignment="1" applyProtection="1">
      <alignment horizontal="right" vertical="center" wrapText="1"/>
      <protection locked="0"/>
    </xf>
    <xf numFmtId="41" fontId="6" fillId="0" borderId="1" xfId="221" applyNumberFormat="1" applyFont="1" applyFill="1" applyBorder="1" applyAlignment="1">
      <alignment horizontal="right" vertical="center" wrapText="1"/>
    </xf>
    <xf numFmtId="195" fontId="5" fillId="0" borderId="1" xfId="0" applyNumberFormat="1" applyFont="1" applyFill="1" applyBorder="1" applyAlignment="1">
      <alignment horizontal="right" vertical="center" wrapText="1"/>
    </xf>
    <xf numFmtId="195" fontId="36" fillId="0" borderId="1" xfId="0" applyNumberFormat="1" applyFont="1" applyFill="1" applyBorder="1" applyAlignment="1">
      <alignment horizontal="right" vertical="center" wrapText="1"/>
    </xf>
    <xf numFmtId="195" fontId="21" fillId="0" borderId="1" xfId="0" applyNumberFormat="1" applyFont="1" applyFill="1" applyBorder="1" applyAlignment="1">
      <alignment horizontal="right" vertical="center" wrapText="1"/>
    </xf>
    <xf numFmtId="199" fontId="6" fillId="0" borderId="1" xfId="221" applyNumberFormat="1" applyFont="1" applyFill="1" applyBorder="1" applyAlignment="1">
      <alignment horizontal="right" vertical="center" wrapText="1"/>
    </xf>
    <xf numFmtId="0" fontId="21" fillId="0" borderId="1" xfId="211" applyNumberFormat="1" applyFont="1" applyFill="1" applyBorder="1" applyAlignment="1">
      <alignment horizontal="left" vertical="center" wrapText="1"/>
    </xf>
    <xf numFmtId="0" fontId="5" fillId="0" borderId="1" xfId="0" applyFont="1" applyFill="1" applyBorder="1" applyAlignment="1">
      <alignment horizontal="distributed" vertical="center" wrapText="1"/>
    </xf>
    <xf numFmtId="200" fontId="25" fillId="0" borderId="0" xfId="3" applyNumberFormat="1" applyFont="1" applyFill="1" applyAlignment="1"/>
    <xf numFmtId="0" fontId="6" fillId="0" borderId="1" xfId="228" applyFont="1" applyFill="1" applyBorder="1" applyAlignment="1">
      <alignment horizontal="left" vertical="center" wrapText="1"/>
    </xf>
    <xf numFmtId="0" fontId="6" fillId="0" borderId="1" xfId="211" applyNumberFormat="1" applyFont="1" applyFill="1" applyBorder="1" applyAlignment="1">
      <alignment horizontal="left" vertical="center" wrapText="1"/>
    </xf>
    <xf numFmtId="0" fontId="6" fillId="0" borderId="1" xfId="221" applyFont="1" applyFill="1" applyBorder="1" applyAlignment="1">
      <alignment horizontal="distributed" vertical="center" wrapText="1"/>
    </xf>
    <xf numFmtId="41" fontId="25" fillId="0" borderId="0" xfId="192" applyNumberFormat="1" applyFont="1" applyFill="1" applyAlignment="1">
      <alignment horizontal="center"/>
    </xf>
    <xf numFmtId="0" fontId="37" fillId="2" borderId="1" xfId="221" applyFont="1" applyFill="1" applyBorder="1" applyProtection="1">
      <alignment vertical="center"/>
    </xf>
    <xf numFmtId="43" fontId="37" fillId="2" borderId="1" xfId="1" applyFont="1" applyFill="1" applyBorder="1" applyProtection="1">
      <alignment vertical="center"/>
    </xf>
    <xf numFmtId="198" fontId="21" fillId="0" borderId="0" xfId="212" applyNumberFormat="1" applyFont="1" applyFill="1" applyBorder="1" applyAlignment="1" applyProtection="1">
      <alignment horizontal="left" vertical="center"/>
    </xf>
    <xf numFmtId="0" fontId="21" fillId="0" borderId="0" xfId="192" applyFont="1" applyFill="1" applyBorder="1" applyAlignment="1">
      <alignment horizontal="center" vertical="center"/>
    </xf>
    <xf numFmtId="0" fontId="21" fillId="0" borderId="0" xfId="192" applyFont="1" applyFill="1" applyAlignment="1">
      <alignment horizontal="center" vertical="center"/>
    </xf>
    <xf numFmtId="198" fontId="27" fillId="0" borderId="0" xfId="212" applyNumberFormat="1" applyFont="1" applyFill="1" applyBorder="1" applyAlignment="1" applyProtection="1">
      <alignment horizontal="right" vertical="center"/>
    </xf>
    <xf numFmtId="0" fontId="6" fillId="0" borderId="1" xfId="192" applyFont="1" applyFill="1" applyBorder="1" applyAlignment="1">
      <alignment horizontal="center" vertical="center" wrapText="1"/>
    </xf>
    <xf numFmtId="199" fontId="6" fillId="0" borderId="1" xfId="219" applyNumberFormat="1" applyFont="1" applyFill="1" applyBorder="1" applyAlignment="1">
      <alignment horizontal="right" vertical="center" wrapText="1"/>
    </xf>
    <xf numFmtId="0" fontId="21" fillId="0" borderId="1" xfId="211" applyNumberFormat="1" applyFont="1" applyFill="1" applyBorder="1" applyAlignment="1">
      <alignment horizontal="left" vertical="center" wrapText="1" indent="1"/>
    </xf>
    <xf numFmtId="199" fontId="21" fillId="0" borderId="1" xfId="219" applyNumberFormat="1" applyFont="1" applyFill="1" applyBorder="1" applyAlignment="1">
      <alignment horizontal="right" vertical="center" wrapText="1"/>
    </xf>
    <xf numFmtId="199" fontId="30" fillId="0" borderId="1" xfId="0" applyNumberFormat="1" applyFont="1" applyFill="1" applyBorder="1" applyAlignment="1">
      <alignment horizontal="right" vertical="center" wrapText="1"/>
    </xf>
    <xf numFmtId="199" fontId="21" fillId="0" borderId="1" xfId="0" applyNumberFormat="1" applyFont="1" applyFill="1" applyBorder="1" applyAlignment="1" applyProtection="1">
      <alignment horizontal="right" vertical="center" wrapText="1"/>
    </xf>
    <xf numFmtId="199" fontId="21" fillId="0" borderId="1" xfId="0" applyNumberFormat="1" applyFont="1" applyFill="1" applyBorder="1" applyAlignment="1">
      <alignment horizontal="right" vertical="center" wrapText="1"/>
    </xf>
    <xf numFmtId="199" fontId="21" fillId="0" borderId="1" xfId="184" applyNumberFormat="1" applyFont="1" applyFill="1" applyBorder="1" applyAlignment="1">
      <alignment horizontal="right" vertical="center" wrapText="1"/>
    </xf>
    <xf numFmtId="199" fontId="6" fillId="0" borderId="1" xfId="0" applyNumberFormat="1" applyFont="1" applyFill="1" applyBorder="1" applyAlignment="1" applyProtection="1">
      <alignment horizontal="right" vertical="center" wrapText="1"/>
    </xf>
    <xf numFmtId="199" fontId="6" fillId="0" borderId="1" xfId="184" applyNumberFormat="1" applyFont="1" applyFill="1" applyBorder="1" applyAlignment="1">
      <alignment horizontal="right" vertical="center" wrapText="1"/>
    </xf>
    <xf numFmtId="0" fontId="29" fillId="0" borderId="0" xfId="221" applyFont="1" applyFill="1" applyProtection="1">
      <alignment vertical="center"/>
    </xf>
    <xf numFmtId="0" fontId="38" fillId="0" borderId="0" xfId="221" applyFont="1" applyFill="1" applyAlignment="1" applyProtection="1">
      <alignment horizontal="center" vertical="center"/>
    </xf>
    <xf numFmtId="0" fontId="32" fillId="0" borderId="0" xfId="221" applyFont="1" applyFill="1" applyAlignment="1" applyProtection="1">
      <alignment horizontal="center" vertical="center"/>
    </xf>
    <xf numFmtId="0" fontId="39" fillId="0" borderId="0" xfId="221" applyFont="1" applyFill="1" applyAlignment="1" applyProtection="1">
      <alignment horizontal="center" vertical="center"/>
    </xf>
    <xf numFmtId="0" fontId="31" fillId="0" borderId="0" xfId="221" applyFont="1" applyFill="1" applyProtection="1">
      <alignment vertical="center"/>
    </xf>
    <xf numFmtId="0" fontId="25" fillId="0" borderId="0" xfId="221" applyFont="1" applyFill="1" applyProtection="1">
      <alignment vertical="center"/>
    </xf>
    <xf numFmtId="0" fontId="39" fillId="0" borderId="0" xfId="221" applyFont="1" applyFill="1" applyProtection="1">
      <alignment vertical="center"/>
    </xf>
    <xf numFmtId="194" fontId="25" fillId="0" borderId="0" xfId="221" applyNumberFormat="1" applyFont="1" applyFill="1" applyProtection="1">
      <alignment vertical="center"/>
    </xf>
    <xf numFmtId="199" fontId="25" fillId="0" borderId="0" xfId="192" applyNumberFormat="1" applyFont="1" applyFill="1" applyAlignment="1" applyProtection="1"/>
    <xf numFmtId="0" fontId="40" fillId="0" borderId="0" xfId="221" applyFont="1" applyFill="1" applyAlignment="1" applyProtection="1">
      <alignment horizontal="center" vertical="center"/>
    </xf>
    <xf numFmtId="0" fontId="40" fillId="0" borderId="0" xfId="221" applyFont="1" applyFill="1" applyAlignment="1" applyProtection="1">
      <alignment vertical="center"/>
    </xf>
    <xf numFmtId="0" fontId="21" fillId="0" borderId="0" xfId="221" applyFont="1" applyFill="1" applyProtection="1">
      <alignment vertical="center"/>
    </xf>
    <xf numFmtId="194" fontId="21" fillId="0" borderId="0" xfId="221" applyNumberFormat="1" applyFont="1" applyFill="1" applyBorder="1" applyAlignment="1" applyProtection="1">
      <alignment horizontal="right" vertical="center"/>
    </xf>
    <xf numFmtId="0" fontId="21" fillId="0" borderId="0" xfId="213" applyFont="1" applyFill="1" applyBorder="1" applyAlignment="1">
      <alignment horizontal="right" vertical="center"/>
    </xf>
    <xf numFmtId="199" fontId="29" fillId="0" borderId="0" xfId="192" applyNumberFormat="1" applyFont="1" applyFill="1" applyAlignment="1" applyProtection="1"/>
    <xf numFmtId="194" fontId="38" fillId="0" borderId="1" xfId="221" applyNumberFormat="1" applyFont="1" applyFill="1" applyBorder="1" applyAlignment="1" applyProtection="1">
      <alignment horizontal="center" vertical="center" wrapText="1"/>
    </xf>
    <xf numFmtId="0" fontId="38" fillId="0" borderId="1" xfId="221" applyFont="1" applyFill="1" applyBorder="1" applyAlignment="1" applyProtection="1">
      <alignment horizontal="distributed" vertical="center" wrapText="1" indent="3"/>
    </xf>
    <xf numFmtId="194" fontId="38" fillId="0" borderId="1" xfId="221" applyNumberFormat="1" applyFont="1" applyFill="1" applyBorder="1" applyAlignment="1">
      <alignment horizontal="center" vertical="center" wrapText="1"/>
    </xf>
    <xf numFmtId="0" fontId="38" fillId="0" borderId="0" xfId="221" applyFont="1" applyFill="1" applyAlignment="1" applyProtection="1">
      <alignment horizontal="center" vertical="center" wrapText="1"/>
    </xf>
    <xf numFmtId="0" fontId="32" fillId="0" borderId="1" xfId="221" applyNumberFormat="1" applyFont="1" applyFill="1" applyBorder="1" applyAlignment="1" applyProtection="1">
      <alignment horizontal="left" vertical="center" wrapText="1"/>
    </xf>
    <xf numFmtId="49" fontId="32" fillId="0" borderId="1" xfId="0" applyNumberFormat="1" applyFont="1" applyFill="1" applyBorder="1" applyAlignment="1" applyProtection="1">
      <alignment horizontal="left" vertical="center" wrapText="1"/>
    </xf>
    <xf numFmtId="199" fontId="32" fillId="0" borderId="1" xfId="0" applyNumberFormat="1" applyFont="1" applyFill="1" applyBorder="1" applyAlignment="1" applyProtection="1">
      <alignment horizontal="right" vertical="center" wrapText="1"/>
      <protection locked="0"/>
    </xf>
    <xf numFmtId="201" fontId="32" fillId="0" borderId="1" xfId="3" applyNumberFormat="1" applyFont="1" applyFill="1" applyBorder="1" applyAlignment="1" applyProtection="1">
      <alignment horizontal="right" vertical="center" wrapText="1" shrinkToFit="1"/>
      <protection locked="0"/>
    </xf>
    <xf numFmtId="195" fontId="32" fillId="0" borderId="1" xfId="3" applyNumberFormat="1" applyFont="1" applyFill="1" applyBorder="1" applyAlignment="1" applyProtection="1">
      <alignment horizontal="right" vertical="center" wrapText="1" shrinkToFit="1"/>
      <protection locked="0"/>
    </xf>
    <xf numFmtId="0" fontId="31" fillId="0" borderId="0" xfId="158" applyFont="1" applyFill="1" applyProtection="1">
      <alignment vertical="center"/>
    </xf>
    <xf numFmtId="0" fontId="21" fillId="0" borderId="1" xfId="221" applyNumberFormat="1" applyFont="1" applyFill="1" applyBorder="1" applyAlignment="1" applyProtection="1">
      <alignment horizontal="left" vertical="center" wrapText="1"/>
    </xf>
    <xf numFmtId="49" fontId="21" fillId="0" borderId="1" xfId="0" applyNumberFormat="1" applyFont="1" applyFill="1" applyBorder="1" applyAlignment="1" applyProtection="1">
      <alignment horizontal="left" vertical="center" wrapText="1" indent="2"/>
    </xf>
    <xf numFmtId="195" fontId="21" fillId="0" borderId="1" xfId="3" applyNumberFormat="1" applyFont="1" applyFill="1" applyBorder="1" applyAlignment="1" applyProtection="1">
      <alignment horizontal="right" vertical="center" wrapText="1" shrinkToFit="1"/>
      <protection locked="0"/>
    </xf>
    <xf numFmtId="0" fontId="29" fillId="0" borderId="0" xfId="158" applyFont="1" applyFill="1" applyProtection="1">
      <alignment vertical="center"/>
    </xf>
    <xf numFmtId="49" fontId="21" fillId="0" borderId="1" xfId="0" applyNumberFormat="1" applyFont="1" applyFill="1" applyBorder="1" applyAlignment="1" applyProtection="1">
      <alignment horizontal="left" vertical="center" wrapText="1" indent="4"/>
    </xf>
    <xf numFmtId="3" fontId="21" fillId="0" borderId="1" xfId="0" applyNumberFormat="1" applyFont="1" applyFill="1" applyBorder="1" applyAlignment="1" applyProtection="1">
      <alignment horizontal="right" vertical="center"/>
      <protection locked="0"/>
    </xf>
    <xf numFmtId="199" fontId="31" fillId="0" borderId="1" xfId="0" applyNumberFormat="1" applyFont="1" applyFill="1" applyBorder="1" applyAlignment="1" applyProtection="1">
      <alignment horizontal="right" vertical="center" wrapText="1"/>
      <protection locked="0"/>
    </xf>
    <xf numFmtId="0" fontId="32" fillId="0" borderId="1" xfId="0" applyFont="1" applyFill="1" applyBorder="1" applyAlignment="1" applyProtection="1">
      <alignment horizontal="left" vertical="center"/>
    </xf>
    <xf numFmtId="0" fontId="31" fillId="0" borderId="1" xfId="0" applyFont="1" applyFill="1" applyBorder="1" applyAlignment="1" applyProtection="1">
      <alignment horizontal="left" vertical="center"/>
    </xf>
    <xf numFmtId="49" fontId="31" fillId="0" borderId="1" xfId="0" applyNumberFormat="1" applyFont="1" applyFill="1" applyBorder="1" applyAlignment="1" applyProtection="1">
      <alignment horizontal="left" vertical="center" wrapText="1" indent="2"/>
    </xf>
    <xf numFmtId="195" fontId="31" fillId="0" borderId="1" xfId="3" applyNumberFormat="1" applyFont="1" applyFill="1" applyBorder="1" applyAlignment="1" applyProtection="1">
      <alignment horizontal="right" vertical="center" wrapText="1" shrinkToFit="1"/>
      <protection locked="0"/>
    </xf>
    <xf numFmtId="49" fontId="31" fillId="0" borderId="1" xfId="0" applyNumberFormat="1" applyFont="1" applyFill="1" applyBorder="1" applyAlignment="1" applyProtection="1">
      <alignment horizontal="left" vertical="center" wrapText="1" indent="4"/>
    </xf>
    <xf numFmtId="3" fontId="31" fillId="0" borderId="1" xfId="0" applyNumberFormat="1" applyFont="1" applyFill="1" applyBorder="1" applyAlignment="1" applyProtection="1">
      <alignment horizontal="right" vertical="center"/>
      <protection locked="0"/>
    </xf>
    <xf numFmtId="43" fontId="31" fillId="0" borderId="1" xfId="0" applyNumberFormat="1" applyFont="1" applyFill="1" applyBorder="1" applyAlignment="1">
      <alignment horizontal="center" vertical="center"/>
    </xf>
    <xf numFmtId="0" fontId="21" fillId="0" borderId="1" xfId="0" applyFont="1" applyFill="1" applyBorder="1" applyAlignment="1" applyProtection="1">
      <alignment horizontal="left" vertical="center"/>
    </xf>
    <xf numFmtId="199" fontId="6" fillId="0" borderId="1" xfId="0" applyNumberFormat="1" applyFont="1" applyFill="1" applyBorder="1" applyAlignment="1" applyProtection="1">
      <alignment horizontal="right" vertical="center" wrapText="1"/>
      <protection locked="0"/>
    </xf>
    <xf numFmtId="49" fontId="21" fillId="0" borderId="1" xfId="0" applyNumberFormat="1" applyFont="1" applyFill="1" applyBorder="1" applyAlignment="1" applyProtection="1">
      <alignment horizontal="left" vertical="center" wrapText="1"/>
    </xf>
    <xf numFmtId="49" fontId="31" fillId="0" borderId="1" xfId="0" applyNumberFormat="1" applyFont="1" applyFill="1" applyBorder="1" applyAlignment="1" applyProtection="1">
      <alignment horizontal="left" vertical="center" wrapText="1"/>
    </xf>
    <xf numFmtId="0" fontId="21" fillId="0" borderId="1" xfId="0" applyNumberFormat="1" applyFont="1" applyFill="1" applyBorder="1" applyAlignment="1" applyProtection="1">
      <alignment horizontal="left" vertical="center"/>
    </xf>
    <xf numFmtId="3" fontId="32" fillId="0" borderId="1" xfId="0" applyNumberFormat="1" applyFont="1" applyFill="1" applyBorder="1" applyAlignment="1" applyProtection="1">
      <alignment horizontal="right" vertical="center"/>
      <protection locked="0"/>
    </xf>
    <xf numFmtId="0" fontId="32" fillId="0" borderId="1" xfId="0" applyNumberFormat="1" applyFont="1" applyFill="1" applyBorder="1" applyAlignment="1" applyProtection="1">
      <alignment horizontal="left" vertical="center"/>
    </xf>
    <xf numFmtId="49" fontId="41" fillId="0" borderId="1" xfId="0" applyNumberFormat="1" applyFont="1" applyFill="1" applyBorder="1" applyAlignment="1" applyProtection="1">
      <alignment horizontal="distributed" vertical="center"/>
    </xf>
    <xf numFmtId="49" fontId="42" fillId="0" borderId="1" xfId="0" applyNumberFormat="1" applyFont="1" applyFill="1" applyBorder="1" applyAlignment="1" applyProtection="1">
      <alignment horizontal="distributed" vertical="center" wrapText="1"/>
    </xf>
    <xf numFmtId="49" fontId="32" fillId="0" borderId="1" xfId="226" applyNumberFormat="1" applyFont="1" applyFill="1" applyBorder="1" applyAlignment="1" applyProtection="1">
      <alignment horizontal="left" vertical="center"/>
    </xf>
    <xf numFmtId="0" fontId="32" fillId="0" borderId="1" xfId="221" applyFont="1" applyFill="1" applyBorder="1" applyAlignment="1" applyProtection="1">
      <alignment horizontal="left" vertical="center" wrapText="1"/>
    </xf>
    <xf numFmtId="200" fontId="32" fillId="0" borderId="1" xfId="3" applyNumberFormat="1" applyFont="1" applyFill="1" applyBorder="1" applyAlignment="1" applyProtection="1">
      <alignment horizontal="right" vertical="center" wrapText="1"/>
      <protection locked="0"/>
    </xf>
    <xf numFmtId="49" fontId="6" fillId="0" borderId="1" xfId="226"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left" vertical="center" wrapText="1" indent="2"/>
    </xf>
    <xf numFmtId="3" fontId="6" fillId="0" borderId="1" xfId="0" applyNumberFormat="1" applyFont="1" applyFill="1" applyBorder="1" applyAlignment="1" applyProtection="1">
      <alignment horizontal="right" vertical="center"/>
      <protection locked="0"/>
    </xf>
    <xf numFmtId="199" fontId="6" fillId="0" borderId="1" xfId="0" applyNumberFormat="1" applyFont="1" applyFill="1" applyBorder="1" applyAlignment="1" applyProtection="1">
      <alignment horizontal="right" vertical="center"/>
      <protection locked="0"/>
    </xf>
    <xf numFmtId="200" fontId="6" fillId="0" borderId="1" xfId="3" applyNumberFormat="1" applyFont="1" applyFill="1" applyBorder="1" applyAlignment="1" applyProtection="1">
      <alignment horizontal="right" vertical="center" wrapText="1"/>
      <protection locked="0"/>
    </xf>
    <xf numFmtId="195" fontId="6" fillId="0" borderId="1" xfId="3" applyNumberFormat="1" applyFont="1" applyFill="1" applyBorder="1" applyAlignment="1" applyProtection="1">
      <alignment horizontal="right" vertical="center" wrapText="1" shrinkToFit="1"/>
      <protection locked="0"/>
    </xf>
    <xf numFmtId="49" fontId="21" fillId="0" borderId="1" xfId="226" applyNumberFormat="1" applyFont="1" applyFill="1" applyBorder="1" applyAlignment="1" applyProtection="1">
      <alignment horizontal="left" vertical="center"/>
    </xf>
    <xf numFmtId="199" fontId="21" fillId="0" borderId="1" xfId="0" applyNumberFormat="1" applyFont="1" applyFill="1" applyBorder="1" applyAlignment="1" applyProtection="1">
      <alignment horizontal="right" vertical="center"/>
      <protection locked="0"/>
    </xf>
    <xf numFmtId="200" fontId="21" fillId="0" borderId="1" xfId="3" applyNumberFormat="1" applyFont="1" applyFill="1" applyBorder="1" applyAlignment="1" applyProtection="1">
      <alignment horizontal="right" vertical="center" wrapText="1"/>
      <protection locked="0"/>
    </xf>
    <xf numFmtId="49" fontId="31" fillId="0" borderId="1" xfId="226" applyNumberFormat="1" applyFont="1" applyFill="1" applyBorder="1" applyAlignment="1" applyProtection="1">
      <alignment horizontal="left" vertical="center"/>
    </xf>
    <xf numFmtId="0" fontId="31" fillId="0" borderId="1" xfId="221" applyFont="1" applyFill="1" applyBorder="1" applyAlignment="1" applyProtection="1">
      <alignment horizontal="left" vertical="center" wrapText="1" indent="2"/>
    </xf>
    <xf numFmtId="199" fontId="32" fillId="0" borderId="1" xfId="0" applyNumberFormat="1" applyFont="1" applyFill="1" applyBorder="1" applyAlignment="1" applyProtection="1">
      <alignment horizontal="right" vertical="center"/>
      <protection locked="0"/>
    </xf>
    <xf numFmtId="200" fontId="31" fillId="0" borderId="1" xfId="3" applyNumberFormat="1" applyFont="1" applyFill="1" applyBorder="1" applyAlignment="1" applyProtection="1">
      <alignment horizontal="right" vertical="center" wrapText="1"/>
      <protection locked="0"/>
    </xf>
    <xf numFmtId="199" fontId="31" fillId="0" borderId="1" xfId="0" applyNumberFormat="1" applyFont="1" applyFill="1" applyBorder="1" applyAlignment="1" applyProtection="1">
      <alignment horizontal="right" vertical="center"/>
      <protection locked="0"/>
    </xf>
    <xf numFmtId="49" fontId="31" fillId="0" borderId="1" xfId="221" applyNumberFormat="1" applyFont="1" applyFill="1" applyBorder="1" applyAlignment="1" applyProtection="1">
      <alignment horizontal="left" vertical="center"/>
    </xf>
    <xf numFmtId="49" fontId="21" fillId="0" borderId="1" xfId="221" applyNumberFormat="1" applyFont="1" applyFill="1" applyBorder="1" applyAlignment="1" applyProtection="1">
      <alignment horizontal="left" vertical="center"/>
    </xf>
    <xf numFmtId="0" fontId="32" fillId="0" borderId="1" xfId="158" applyFont="1" applyFill="1" applyBorder="1" applyAlignment="1" applyProtection="1">
      <alignment horizontal="left" vertical="center" wrapText="1"/>
    </xf>
    <xf numFmtId="199" fontId="32" fillId="0" borderId="1" xfId="0" applyNumberFormat="1" applyFont="1" applyFill="1" applyBorder="1" applyAlignment="1" applyProtection="1">
      <alignment horizontal="right" vertical="center" wrapText="1"/>
    </xf>
    <xf numFmtId="0" fontId="31" fillId="0" borderId="1" xfId="221" applyFont="1" applyFill="1" applyBorder="1" applyAlignment="1" applyProtection="1">
      <alignment horizontal="left" vertical="center"/>
    </xf>
    <xf numFmtId="0" fontId="32" fillId="0" borderId="1" xfId="221" applyFont="1" applyFill="1" applyBorder="1" applyAlignment="1" applyProtection="1">
      <alignment horizontal="distributed" vertical="center" wrapText="1"/>
    </xf>
    <xf numFmtId="0" fontId="31" fillId="0" borderId="0" xfId="221" applyFont="1" applyFill="1" applyAlignment="1" applyProtection="1">
      <alignment vertical="top" wrapText="1"/>
    </xf>
    <xf numFmtId="0" fontId="31" fillId="0" borderId="0" xfId="221" applyFont="1" applyFill="1" applyAlignment="1" applyProtection="1">
      <alignment vertical="top"/>
    </xf>
    <xf numFmtId="199" fontId="31" fillId="0" borderId="0" xfId="192" applyNumberFormat="1" applyFont="1" applyFill="1" applyAlignment="1" applyProtection="1"/>
    <xf numFmtId="0" fontId="21" fillId="0" borderId="0" xfId="221" applyFont="1" applyFill="1" applyAlignment="1" applyProtection="1">
      <alignment vertical="center" wrapText="1"/>
    </xf>
    <xf numFmtId="0" fontId="37" fillId="0" borderId="1" xfId="221" applyFont="1" applyFill="1" applyBorder="1" applyProtection="1">
      <alignment vertical="center"/>
    </xf>
    <xf numFmtId="43" fontId="37" fillId="0" borderId="1" xfId="1" applyNumberFormat="1" applyFont="1" applyFill="1" applyBorder="1" applyProtection="1">
      <alignment vertical="center"/>
    </xf>
    <xf numFmtId="43" fontId="31" fillId="0" borderId="1" xfId="1" applyFont="1" applyFill="1" applyBorder="1" applyProtection="1">
      <alignment vertical="center"/>
    </xf>
    <xf numFmtId="43" fontId="43" fillId="0" borderId="1" xfId="1" applyFont="1" applyFill="1" applyBorder="1" applyProtection="1">
      <alignment vertical="center"/>
    </xf>
    <xf numFmtId="3" fontId="25" fillId="0" borderId="0" xfId="221" applyNumberFormat="1" applyFont="1" applyFill="1" applyProtection="1">
      <alignment vertical="center"/>
    </xf>
    <xf numFmtId="0" fontId="29" fillId="0" borderId="0" xfId="221" applyFont="1" applyFill="1">
      <alignment vertical="center"/>
    </xf>
    <xf numFmtId="0" fontId="39" fillId="0" borderId="0" xfId="221" applyFont="1" applyFill="1" applyAlignment="1">
      <alignment horizontal="center" vertical="center"/>
    </xf>
    <xf numFmtId="0" fontId="38" fillId="0" borderId="0" xfId="221" applyFont="1" applyFill="1" applyAlignment="1">
      <alignment horizontal="center" vertical="center"/>
    </xf>
    <xf numFmtId="0" fontId="43" fillId="0" borderId="0" xfId="221" applyFont="1" applyFill="1">
      <alignment vertical="center"/>
    </xf>
    <xf numFmtId="0" fontId="25" fillId="0" borderId="0" xfId="221" applyFont="1" applyFill="1">
      <alignment vertical="center"/>
    </xf>
    <xf numFmtId="194" fontId="25" fillId="0" borderId="0" xfId="221" applyNumberFormat="1" applyFont="1" applyFill="1">
      <alignment vertical="center"/>
    </xf>
    <xf numFmtId="0" fontId="44" fillId="0" borderId="0" xfId="221" applyFont="1" applyFill="1" applyAlignment="1">
      <alignment horizontal="center" vertical="center"/>
    </xf>
    <xf numFmtId="0" fontId="44" fillId="0" borderId="0" xfId="221" applyFont="1" applyFill="1" applyAlignment="1">
      <alignment vertical="center"/>
    </xf>
    <xf numFmtId="0" fontId="21" fillId="0" borderId="0" xfId="221" applyFont="1" applyFill="1">
      <alignment vertical="center"/>
    </xf>
    <xf numFmtId="194" fontId="21" fillId="0" borderId="0" xfId="221" applyNumberFormat="1" applyFont="1" applyFill="1" applyAlignment="1">
      <alignment horizontal="right" vertical="center"/>
    </xf>
    <xf numFmtId="194" fontId="6" fillId="0" borderId="2" xfId="221" applyNumberFormat="1" applyFont="1" applyFill="1" applyBorder="1" applyAlignment="1">
      <alignment horizontal="center" vertical="center" wrapText="1"/>
    </xf>
    <xf numFmtId="0" fontId="38" fillId="0" borderId="1" xfId="221" applyFont="1" applyFill="1" applyBorder="1" applyAlignment="1">
      <alignment horizontal="distributed" vertical="center" wrapText="1" indent="3"/>
    </xf>
    <xf numFmtId="0" fontId="45" fillId="0" borderId="0" xfId="227" applyFont="1" applyFill="1" applyAlignment="1">
      <alignment vertical="center" wrapText="1"/>
    </xf>
    <xf numFmtId="0" fontId="43" fillId="0" borderId="1" xfId="0" applyFont="1" applyFill="1" applyBorder="1" applyAlignment="1" applyProtection="1">
      <alignment horizontal="left" vertical="center"/>
    </xf>
    <xf numFmtId="49" fontId="46" fillId="0" borderId="1" xfId="0" applyNumberFormat="1" applyFont="1" applyFill="1" applyBorder="1" applyAlignment="1" applyProtection="1">
      <alignment horizontal="left" vertical="center" wrapText="1"/>
    </xf>
    <xf numFmtId="199" fontId="46" fillId="0" borderId="1" xfId="0" applyNumberFormat="1" applyFont="1" applyFill="1" applyBorder="1" applyAlignment="1" applyProtection="1">
      <alignment horizontal="right" vertical="center" wrapText="1"/>
      <protection locked="0"/>
    </xf>
    <xf numFmtId="201" fontId="46" fillId="0" borderId="1" xfId="3" applyNumberFormat="1" applyFont="1" applyFill="1" applyBorder="1" applyAlignment="1" applyProtection="1">
      <alignment horizontal="right" vertical="center" wrapText="1" shrinkToFit="1"/>
      <protection locked="0"/>
    </xf>
    <xf numFmtId="0" fontId="43" fillId="0" borderId="0" xfId="158" applyFont="1" applyFill="1">
      <alignment vertical="center"/>
    </xf>
    <xf numFmtId="199" fontId="43" fillId="0" borderId="0" xfId="221" applyNumberFormat="1" applyFont="1" applyFill="1">
      <alignment vertical="center"/>
    </xf>
    <xf numFmtId="49" fontId="47" fillId="0" borderId="1" xfId="0" applyNumberFormat="1" applyFont="1" applyFill="1" applyBorder="1" applyAlignment="1" applyProtection="1">
      <alignment horizontal="left" vertical="center" wrapText="1" indent="2"/>
    </xf>
    <xf numFmtId="199" fontId="47" fillId="0" borderId="1" xfId="0" applyNumberFormat="1" applyFont="1" applyFill="1" applyBorder="1" applyAlignment="1" applyProtection="1">
      <alignment horizontal="right" vertical="center" wrapText="1"/>
      <protection locked="0"/>
    </xf>
    <xf numFmtId="201" fontId="47" fillId="0" borderId="1" xfId="3" applyNumberFormat="1" applyFont="1" applyFill="1" applyBorder="1" applyAlignment="1" applyProtection="1">
      <alignment horizontal="right" vertical="center" wrapText="1" shrinkToFit="1"/>
      <protection locked="0"/>
    </xf>
    <xf numFmtId="201" fontId="21" fillId="0" borderId="1" xfId="3" applyNumberFormat="1" applyFont="1" applyFill="1" applyBorder="1" applyAlignment="1" applyProtection="1">
      <alignment horizontal="right" vertical="center" wrapText="1" shrinkToFit="1"/>
      <protection locked="0"/>
    </xf>
    <xf numFmtId="0" fontId="29" fillId="0" borderId="0" xfId="158" applyFont="1" applyFill="1">
      <alignment vertical="center"/>
    </xf>
    <xf numFmtId="0" fontId="43" fillId="0" borderId="1" xfId="0" applyFont="1" applyFill="1" applyBorder="1" applyAlignment="1" applyProtection="1">
      <alignment vertical="center"/>
    </xf>
    <xf numFmtId="49" fontId="46" fillId="0" borderId="1" xfId="0" applyNumberFormat="1" applyFont="1" applyFill="1" applyBorder="1" applyAlignment="1" applyProtection="1">
      <alignment vertical="center" wrapText="1"/>
    </xf>
    <xf numFmtId="0" fontId="21" fillId="0" borderId="1" xfId="0" applyFont="1" applyFill="1" applyBorder="1" applyAlignment="1" applyProtection="1">
      <alignment vertical="center"/>
    </xf>
    <xf numFmtId="200" fontId="43" fillId="0" borderId="0" xfId="3" applyNumberFormat="1" applyFont="1" applyFill="1">
      <alignment vertical="center"/>
    </xf>
    <xf numFmtId="49" fontId="48" fillId="0" borderId="1" xfId="0" applyNumberFormat="1" applyFont="1" applyFill="1" applyBorder="1" applyAlignment="1" applyProtection="1">
      <alignment horizontal="distributed" vertical="center"/>
    </xf>
    <xf numFmtId="49" fontId="46" fillId="0" borderId="1" xfId="0" applyNumberFormat="1" applyFont="1" applyFill="1" applyBorder="1" applyAlignment="1" applyProtection="1">
      <alignment horizontal="distributed" vertical="center" wrapText="1"/>
    </xf>
    <xf numFmtId="0" fontId="6" fillId="0" borderId="1" xfId="221" applyFont="1" applyFill="1" applyBorder="1" applyAlignment="1">
      <alignment horizontal="left" vertical="center"/>
    </xf>
    <xf numFmtId="0" fontId="6" fillId="0" borderId="1" xfId="158" applyFont="1" applyFill="1" applyBorder="1" applyAlignment="1">
      <alignment horizontal="left" vertical="center"/>
    </xf>
    <xf numFmtId="201" fontId="6" fillId="0" borderId="1" xfId="3" applyNumberFormat="1" applyFont="1" applyFill="1" applyBorder="1" applyAlignment="1" applyProtection="1">
      <alignment horizontal="right" vertical="center" wrapText="1" shrinkToFit="1"/>
      <protection locked="0"/>
    </xf>
    <xf numFmtId="0" fontId="6" fillId="0" borderId="1" xfId="221" applyFont="1" applyFill="1" applyBorder="1" applyAlignment="1" applyProtection="1">
      <alignment horizontal="left" vertical="center"/>
    </xf>
    <xf numFmtId="0" fontId="21" fillId="0" borderId="1" xfId="221" applyFont="1" applyFill="1" applyBorder="1" applyAlignment="1" applyProtection="1">
      <alignment horizontal="left" vertical="center" wrapText="1" indent="4"/>
    </xf>
    <xf numFmtId="0" fontId="21" fillId="0" borderId="1" xfId="158" applyFont="1" applyFill="1" applyBorder="1" applyAlignment="1" applyProtection="1">
      <alignment horizontal="left" vertical="center" wrapText="1" indent="2"/>
    </xf>
    <xf numFmtId="0" fontId="38" fillId="0" borderId="1" xfId="221" applyFont="1" applyFill="1" applyBorder="1" applyAlignment="1" applyProtection="1">
      <alignment horizontal="left" vertical="center"/>
    </xf>
    <xf numFmtId="0" fontId="46" fillId="0" borderId="1" xfId="158" applyFont="1" applyFill="1" applyBorder="1" applyAlignment="1" applyProtection="1">
      <alignment horizontal="left" vertical="center"/>
    </xf>
    <xf numFmtId="199" fontId="46" fillId="0" borderId="1" xfId="0" applyNumberFormat="1" applyFont="1" applyFill="1" applyBorder="1" applyAlignment="1" applyProtection="1">
      <alignment horizontal="right" vertical="center" wrapText="1"/>
    </xf>
    <xf numFmtId="199" fontId="47" fillId="0" borderId="1" xfId="0" applyNumberFormat="1" applyFont="1" applyFill="1" applyBorder="1" applyAlignment="1" applyProtection="1">
      <alignment horizontal="right" vertical="center" wrapText="1"/>
    </xf>
    <xf numFmtId="0" fontId="21" fillId="0" borderId="1" xfId="221" applyFont="1" applyFill="1" applyBorder="1" applyAlignment="1" applyProtection="1">
      <alignment horizontal="left" vertical="center"/>
    </xf>
    <xf numFmtId="0" fontId="43" fillId="0" borderId="1" xfId="221" applyFont="1" applyFill="1" applyBorder="1" applyAlignment="1" applyProtection="1">
      <alignment horizontal="left" vertical="center"/>
    </xf>
    <xf numFmtId="0" fontId="47" fillId="0" borderId="1" xfId="221" applyFont="1" applyFill="1" applyBorder="1" applyAlignment="1" applyProtection="1">
      <alignment horizontal="left" vertical="center" wrapText="1" indent="4"/>
    </xf>
    <xf numFmtId="3" fontId="47" fillId="0" borderId="1" xfId="0" applyNumberFormat="1" applyFont="1" applyFill="1" applyBorder="1" applyAlignment="1" applyProtection="1">
      <alignment horizontal="right" vertical="center"/>
      <protection locked="0"/>
    </xf>
    <xf numFmtId="0" fontId="43" fillId="0" borderId="2" xfId="221" applyFont="1" applyFill="1" applyBorder="1" applyAlignment="1" applyProtection="1">
      <alignment horizontal="left" vertical="center"/>
    </xf>
    <xf numFmtId="0" fontId="43" fillId="0" borderId="1" xfId="221" applyFont="1" applyFill="1" applyBorder="1">
      <alignment vertical="center"/>
    </xf>
    <xf numFmtId="0" fontId="46" fillId="0" borderId="1" xfId="221" applyFont="1" applyFill="1" applyBorder="1" applyAlignment="1">
      <alignment horizontal="distributed" vertical="center"/>
    </xf>
    <xf numFmtId="0" fontId="21" fillId="0" borderId="3" xfId="221" applyFont="1" applyFill="1" applyBorder="1" applyAlignment="1">
      <alignment horizontal="left" vertical="top" wrapText="1"/>
    </xf>
    <xf numFmtId="0" fontId="21" fillId="0" borderId="3" xfId="221" applyFont="1" applyFill="1" applyBorder="1" applyAlignment="1">
      <alignment horizontal="center" vertical="top" wrapText="1"/>
    </xf>
    <xf numFmtId="3" fontId="25" fillId="0" borderId="0" xfId="221" applyNumberFormat="1" applyFont="1" applyFill="1">
      <alignment vertical="center"/>
    </xf>
    <xf numFmtId="43" fontId="49" fillId="0" borderId="1" xfId="1" applyFont="1" applyFill="1" applyBorder="1" applyProtection="1">
      <alignment vertical="center"/>
    </xf>
    <xf numFmtId="0" fontId="0" fillId="0" borderId="0" xfId="213" applyFont="1" applyFill="1" applyBorder="1" applyAlignment="1"/>
    <xf numFmtId="0" fontId="25" fillId="0" borderId="0" xfId="213" applyFont="1" applyFill="1" applyBorder="1" applyAlignment="1">
      <alignment vertical="center"/>
    </xf>
    <xf numFmtId="0" fontId="50" fillId="0" borderId="0" xfId="213" applyFont="1" applyFill="1" applyBorder="1" applyAlignment="1">
      <alignment horizontal="center" vertical="center" wrapText="1"/>
    </xf>
    <xf numFmtId="0" fontId="4" fillId="0" borderId="0" xfId="213" applyFont="1" applyFill="1" applyBorder="1" applyAlignment="1">
      <alignment horizontal="left" vertical="center"/>
    </xf>
    <xf numFmtId="0" fontId="4" fillId="0" borderId="0" xfId="213" applyFont="1" applyFill="1" applyBorder="1" applyAlignment="1">
      <alignment horizontal="right" vertical="center"/>
    </xf>
    <xf numFmtId="0" fontId="6" fillId="0" borderId="1" xfId="213" applyFont="1" applyFill="1" applyBorder="1" applyAlignment="1">
      <alignment horizontal="center" vertical="center" wrapText="1"/>
    </xf>
    <xf numFmtId="199" fontId="25" fillId="2" borderId="0" xfId="192" applyNumberFormat="1" applyFont="1" applyFill="1" applyBorder="1" applyAlignment="1">
      <alignment horizontal="center" vertical="center" wrapText="1"/>
    </xf>
    <xf numFmtId="0" fontId="51" fillId="0" borderId="1" xfId="213" applyFont="1" applyFill="1" applyBorder="1" applyAlignment="1">
      <alignment horizontal="left" vertical="center"/>
    </xf>
    <xf numFmtId="199" fontId="51" fillId="0" borderId="1" xfId="1" applyNumberFormat="1" applyFont="1" applyFill="1" applyBorder="1" applyAlignment="1">
      <alignment horizontal="right" vertical="center" wrapText="1"/>
    </xf>
    <xf numFmtId="0" fontId="29" fillId="2" borderId="0" xfId="221" applyFont="1" applyFill="1" applyBorder="1" applyAlignment="1">
      <alignment horizontal="center" vertical="center"/>
    </xf>
    <xf numFmtId="0" fontId="36" fillId="0" borderId="1" xfId="213" applyFont="1" applyFill="1" applyBorder="1" applyAlignment="1">
      <alignment horizontal="left" vertical="center" indent="1"/>
    </xf>
    <xf numFmtId="199" fontId="36" fillId="0" borderId="1" xfId="1" applyNumberFormat="1" applyFont="1" applyFill="1" applyBorder="1" applyAlignment="1">
      <alignment horizontal="right" vertical="center" wrapText="1"/>
    </xf>
    <xf numFmtId="0" fontId="51" fillId="0" borderId="1" xfId="213" applyFont="1" applyFill="1" applyBorder="1" applyAlignment="1">
      <alignment vertical="center"/>
    </xf>
    <xf numFmtId="0" fontId="51" fillId="0" borderId="1" xfId="213" applyFont="1" applyFill="1" applyBorder="1" applyAlignment="1">
      <alignment horizontal="center" vertical="center"/>
    </xf>
    <xf numFmtId="199" fontId="0" fillId="0" borderId="0" xfId="213" applyNumberFormat="1" applyFont="1" applyFill="1" applyBorder="1" applyAlignment="1"/>
    <xf numFmtId="0" fontId="25" fillId="0" borderId="0" xfId="192" applyFont="1" applyFill="1" applyAlignment="1" applyProtection="1"/>
    <xf numFmtId="0" fontId="52" fillId="0" borderId="0" xfId="221" applyFont="1" applyFill="1" applyAlignment="1" applyProtection="1">
      <alignment horizontal="center" vertical="center" wrapText="1"/>
    </xf>
    <xf numFmtId="0" fontId="29" fillId="0" borderId="0" xfId="0" applyFont="1" applyFill="1" applyAlignment="1"/>
    <xf numFmtId="0" fontId="25" fillId="0" borderId="0" xfId="221" applyFont="1" applyFill="1" applyAlignment="1" applyProtection="1">
      <alignment vertical="center" wrapText="1"/>
    </xf>
    <xf numFmtId="0" fontId="53" fillId="0" borderId="0" xfId="221" applyFont="1" applyFill="1" applyAlignment="1" applyProtection="1">
      <alignment horizontal="center" vertical="center"/>
    </xf>
    <xf numFmtId="0" fontId="21" fillId="0" borderId="0" xfId="221" applyFont="1" applyFill="1" applyAlignment="1" applyProtection="1">
      <alignment horizontal="left" vertical="center"/>
    </xf>
    <xf numFmtId="199" fontId="6" fillId="0" borderId="2" xfId="192" applyNumberFormat="1" applyFont="1" applyFill="1" applyBorder="1" applyAlignment="1" applyProtection="1">
      <alignment horizontal="center" vertical="center" wrapText="1"/>
    </xf>
    <xf numFmtId="0" fontId="6" fillId="0" borderId="1" xfId="221" applyFont="1" applyFill="1" applyBorder="1" applyAlignment="1" applyProtection="1">
      <alignment horizontal="center" vertical="center" wrapText="1"/>
    </xf>
    <xf numFmtId="200" fontId="21" fillId="0" borderId="4" xfId="3" applyNumberFormat="1" applyFont="1" applyFill="1" applyBorder="1" applyAlignment="1" applyProtection="1">
      <alignment horizontal="right" vertical="center" wrapText="1"/>
    </xf>
    <xf numFmtId="0" fontId="6" fillId="0" borderId="1" xfId="0" applyFont="1" applyFill="1" applyBorder="1" applyAlignment="1" applyProtection="1">
      <alignment horizontal="left" vertical="center"/>
    </xf>
    <xf numFmtId="49" fontId="6" fillId="0" borderId="1" xfId="0" applyNumberFormat="1" applyFont="1" applyFill="1" applyBorder="1" applyAlignment="1" applyProtection="1">
      <alignment horizontal="left" vertical="center" wrapText="1"/>
      <protection locked="0"/>
    </xf>
    <xf numFmtId="195" fontId="6" fillId="0" borderId="1" xfId="3" applyNumberFormat="1" applyFont="1" applyFill="1" applyBorder="1" applyAlignment="1" applyProtection="1">
      <alignment horizontal="right" vertical="center" wrapText="1" shrinkToFit="1"/>
    </xf>
    <xf numFmtId="0" fontId="29" fillId="0" borderId="0" xfId="158" applyFont="1" applyFill="1" applyAlignment="1" applyProtection="1">
      <alignment horizontal="center" vertical="center"/>
    </xf>
    <xf numFmtId="49" fontId="21" fillId="0" borderId="1" xfId="0" applyNumberFormat="1" applyFont="1" applyFill="1" applyBorder="1" applyAlignment="1" applyProtection="1">
      <alignment horizontal="left" vertical="center" wrapText="1" indent="2"/>
      <protection locked="0"/>
    </xf>
    <xf numFmtId="195" fontId="21" fillId="0" borderId="1" xfId="3" applyNumberFormat="1" applyFont="1" applyFill="1" applyBorder="1" applyAlignment="1" applyProtection="1">
      <alignment horizontal="right" vertical="center" wrapText="1" shrinkToFit="1"/>
    </xf>
    <xf numFmtId="49" fontId="21" fillId="0" borderId="1" xfId="0" applyNumberFormat="1" applyFont="1" applyFill="1" applyBorder="1" applyAlignment="1" applyProtection="1">
      <alignment horizontal="left" vertical="center" wrapText="1" indent="3"/>
      <protection locked="0"/>
    </xf>
    <xf numFmtId="0" fontId="21" fillId="0" borderId="1" xfId="0" applyFont="1" applyFill="1" applyBorder="1" applyAlignment="1" applyProtection="1">
      <alignment horizontal="left" vertical="center"/>
      <protection locked="0"/>
    </xf>
    <xf numFmtId="3" fontId="21" fillId="0" borderId="1" xfId="0" applyNumberFormat="1" applyFont="1" applyFill="1" applyBorder="1" applyAlignment="1" applyProtection="1">
      <alignment horizontal="right" vertical="center" wrapText="1"/>
      <protection locked="0"/>
    </xf>
    <xf numFmtId="0" fontId="6" fillId="0" borderId="1" xfId="0" applyNumberFormat="1" applyFont="1" applyFill="1" applyBorder="1" applyAlignment="1" applyProtection="1">
      <alignment horizontal="left" vertical="center"/>
    </xf>
    <xf numFmtId="49" fontId="21" fillId="0" borderId="1" xfId="0" applyNumberFormat="1" applyFont="1" applyFill="1" applyBorder="1" applyAlignment="1" applyProtection="1">
      <alignment horizontal="left" vertical="center" wrapText="1" indent="3"/>
    </xf>
    <xf numFmtId="0" fontId="21" fillId="0" borderId="1" xfId="0" applyNumberFormat="1" applyFont="1" applyFill="1" applyBorder="1" applyAlignment="1" applyProtection="1">
      <alignment horizontal="left" vertical="center" wrapText="1"/>
    </xf>
    <xf numFmtId="49" fontId="21" fillId="0" borderId="1" xfId="0" applyNumberFormat="1" applyFont="1" applyFill="1" applyBorder="1" applyAlignment="1" applyProtection="1">
      <alignment horizontal="left" vertical="center" indent="3"/>
      <protection locked="0"/>
    </xf>
    <xf numFmtId="49" fontId="21" fillId="0" borderId="1" xfId="0" applyNumberFormat="1" applyFont="1" applyFill="1" applyBorder="1" applyAlignment="1" applyProtection="1">
      <alignment horizontal="left" vertical="center" wrapText="1"/>
      <protection locked="0"/>
    </xf>
    <xf numFmtId="0" fontId="21" fillId="0" borderId="1" xfId="0" applyNumberFormat="1" applyFont="1" applyFill="1" applyBorder="1" applyAlignment="1" applyProtection="1">
      <alignment horizontal="left" vertical="center" wrapText="1"/>
      <protection locked="0"/>
    </xf>
    <xf numFmtId="0" fontId="21" fillId="0" borderId="5" xfId="0" applyNumberFormat="1" applyFont="1" applyFill="1" applyBorder="1" applyAlignment="1" applyProtection="1">
      <alignment horizontal="left" vertical="center"/>
    </xf>
    <xf numFmtId="199" fontId="25" fillId="0" borderId="0" xfId="221" applyNumberFormat="1" applyFont="1" applyFill="1" applyProtection="1">
      <alignment vertical="center"/>
    </xf>
    <xf numFmtId="49" fontId="6" fillId="0" borderId="1" xfId="0" applyNumberFormat="1" applyFont="1" applyFill="1" applyBorder="1" applyAlignment="1" applyProtection="1">
      <alignment horizontal="distributed" vertical="center"/>
    </xf>
    <xf numFmtId="49" fontId="6" fillId="0" borderId="1" xfId="0" applyNumberFormat="1" applyFont="1" applyFill="1" applyBorder="1" applyAlignment="1" applyProtection="1">
      <alignment horizontal="distributed" vertical="center" wrapText="1"/>
      <protection locked="0"/>
    </xf>
    <xf numFmtId="200" fontId="25" fillId="0" borderId="0" xfId="3" applyNumberFormat="1" applyFont="1" applyFill="1" applyProtection="1">
      <alignment vertical="center"/>
    </xf>
    <xf numFmtId="0" fontId="21" fillId="0" borderId="0" xfId="221" applyFont="1" applyFill="1" applyAlignment="1" applyProtection="1">
      <alignment horizontal="left" vertical="top" wrapText="1"/>
    </xf>
    <xf numFmtId="0" fontId="33" fillId="0" borderId="0" xfId="221" applyFont="1" applyFill="1" applyAlignment="1" applyProtection="1">
      <alignment horizontal="left" vertical="top"/>
    </xf>
    <xf numFmtId="202" fontId="25" fillId="0" borderId="0" xfId="221" applyNumberFormat="1" applyFont="1" applyFill="1" applyProtection="1">
      <alignment vertical="center"/>
    </xf>
    <xf numFmtId="0" fontId="6" fillId="0" borderId="0" xfId="221" applyFont="1" applyFill="1" applyAlignment="1">
      <alignment horizontal="center" vertical="center" wrapText="1"/>
    </xf>
    <xf numFmtId="0" fontId="54" fillId="0" borderId="0" xfId="221" applyFont="1" applyFill="1" applyAlignment="1">
      <alignment horizontal="center" vertical="center"/>
    </xf>
    <xf numFmtId="0" fontId="53" fillId="0" borderId="0" xfId="221" applyFont="1" applyFill="1" applyAlignment="1">
      <alignment horizontal="center" vertical="center"/>
    </xf>
    <xf numFmtId="0" fontId="21" fillId="0" borderId="0" xfId="221" applyFont="1" applyFill="1" applyAlignment="1">
      <alignment horizontal="left" vertical="center"/>
    </xf>
    <xf numFmtId="194" fontId="21" fillId="0" borderId="0" xfId="221" applyNumberFormat="1" applyFont="1" applyFill="1" applyBorder="1" applyAlignment="1">
      <alignment horizontal="right" vertical="center"/>
    </xf>
    <xf numFmtId="0" fontId="6" fillId="0" borderId="1" xfId="221" applyFont="1" applyFill="1" applyBorder="1" applyAlignment="1">
      <alignment horizontal="center" vertical="center" wrapText="1"/>
    </xf>
    <xf numFmtId="194" fontId="6" fillId="0" borderId="0" xfId="221" applyNumberFormat="1" applyFont="1" applyFill="1" applyAlignment="1">
      <alignment horizontal="center" vertical="center" wrapText="1"/>
    </xf>
    <xf numFmtId="0" fontId="21" fillId="0" borderId="1" xfId="221" applyNumberFormat="1" applyFont="1" applyFill="1" applyBorder="1" applyAlignment="1">
      <alignment horizontal="left" vertical="center"/>
    </xf>
    <xf numFmtId="199" fontId="21" fillId="0" borderId="1" xfId="128" applyNumberFormat="1" applyFont="1" applyFill="1" applyBorder="1" applyAlignment="1" applyProtection="1">
      <alignment vertical="center" wrapText="1"/>
    </xf>
    <xf numFmtId="199" fontId="21" fillId="0" borderId="1" xfId="1" applyNumberFormat="1" applyFont="1" applyFill="1" applyBorder="1" applyAlignment="1" applyProtection="1">
      <alignment horizontal="right" vertical="center" wrapText="1"/>
      <protection locked="0"/>
    </xf>
    <xf numFmtId="0" fontId="29" fillId="0" borderId="0" xfId="158" applyFont="1" applyFill="1" applyAlignment="1">
      <alignment horizontal="center" vertical="center"/>
    </xf>
    <xf numFmtId="199" fontId="29" fillId="0" borderId="0" xfId="0" applyNumberFormat="1" applyFont="1" applyFill="1" applyAlignment="1"/>
    <xf numFmtId="49" fontId="21" fillId="0" borderId="1" xfId="128" applyNumberFormat="1" applyFont="1" applyFill="1" applyBorder="1" applyAlignment="1" applyProtection="1">
      <alignment horizontal="left" vertical="center" wrapText="1"/>
    </xf>
    <xf numFmtId="0" fontId="6" fillId="0" borderId="1" xfId="221" applyFont="1" applyFill="1" applyBorder="1" applyAlignment="1">
      <alignment horizontal="distributed" vertical="center"/>
    </xf>
    <xf numFmtId="49" fontId="6" fillId="0" borderId="1" xfId="0" applyNumberFormat="1" applyFont="1" applyFill="1" applyBorder="1" applyAlignment="1" applyProtection="1">
      <alignment horizontal="distributed" vertical="center" wrapText="1"/>
    </xf>
    <xf numFmtId="199" fontId="6" fillId="0" borderId="1" xfId="1" applyNumberFormat="1" applyFont="1" applyFill="1" applyBorder="1" applyAlignment="1" applyProtection="1">
      <alignment horizontal="right" vertical="center" wrapText="1"/>
      <protection locked="0"/>
    </xf>
    <xf numFmtId="199" fontId="21" fillId="0" borderId="0" xfId="221" applyNumberFormat="1" applyFont="1" applyFill="1">
      <alignment vertical="center"/>
    </xf>
    <xf numFmtId="0" fontId="6" fillId="0" borderId="1" xfId="221" applyFont="1" applyFill="1" applyBorder="1" applyAlignment="1">
      <alignment vertical="center" wrapText="1"/>
    </xf>
    <xf numFmtId="0" fontId="21" fillId="0" borderId="1" xfId="221" applyFont="1" applyFill="1" applyBorder="1" applyAlignment="1" applyProtection="1">
      <alignment horizontal="left" vertical="center" wrapText="1" indent="1"/>
    </xf>
    <xf numFmtId="0" fontId="21" fillId="0" borderId="1" xfId="221" applyFont="1" applyFill="1" applyBorder="1" applyAlignment="1" applyProtection="1">
      <alignment horizontal="left" vertical="center" wrapText="1" indent="2"/>
    </xf>
    <xf numFmtId="0" fontId="21" fillId="0" borderId="1" xfId="221" applyFont="1" applyFill="1" applyBorder="1" applyAlignment="1">
      <alignment horizontal="left" vertical="center"/>
    </xf>
    <xf numFmtId="0" fontId="21" fillId="0" borderId="1" xfId="158" applyFont="1" applyFill="1" applyBorder="1" applyAlignment="1">
      <alignment horizontal="left" vertical="center"/>
    </xf>
    <xf numFmtId="0" fontId="21" fillId="0" borderId="1" xfId="221" applyFont="1" applyFill="1" applyBorder="1" applyAlignment="1" applyProtection="1">
      <alignment horizontal="left" vertical="center" wrapText="1" indent="3"/>
    </xf>
    <xf numFmtId="0" fontId="6" fillId="0" borderId="1" xfId="221" applyFont="1" applyFill="1" applyBorder="1" applyAlignment="1">
      <alignment horizontal="left" vertical="center" wrapText="1"/>
    </xf>
    <xf numFmtId="0" fontId="6" fillId="0" borderId="1" xfId="221" applyNumberFormat="1" applyFont="1" applyFill="1" applyBorder="1" applyAlignment="1">
      <alignment horizontal="left" vertical="center" wrapText="1"/>
    </xf>
    <xf numFmtId="203" fontId="25" fillId="0" borderId="0" xfId="158" applyNumberFormat="1" applyFont="1" applyFill="1">
      <alignment vertical="center"/>
    </xf>
    <xf numFmtId="0" fontId="25" fillId="0" borderId="0" xfId="221" applyFont="1" applyFill="1" applyAlignment="1">
      <alignment vertical="center"/>
    </xf>
    <xf numFmtId="0" fontId="6" fillId="0" borderId="0" xfId="221" applyFont="1" applyFill="1" applyAlignment="1" applyProtection="1">
      <alignment horizontal="center" vertical="center" wrapText="1"/>
    </xf>
    <xf numFmtId="0" fontId="25" fillId="0" borderId="0" xfId="158" applyFont="1" applyFill="1" applyProtection="1">
      <alignment vertical="center"/>
    </xf>
    <xf numFmtId="0" fontId="29" fillId="0" borderId="0" xfId="0" applyFont="1" applyFill="1" applyAlignment="1" applyProtection="1"/>
    <xf numFmtId="0" fontId="54" fillId="0" borderId="0" xfId="221" applyFont="1" applyFill="1" applyAlignment="1" applyProtection="1">
      <alignment horizontal="center" vertical="center"/>
    </xf>
    <xf numFmtId="0" fontId="55" fillId="0" borderId="0" xfId="221" applyFont="1" applyFill="1" applyAlignment="1" applyProtection="1">
      <alignment horizontal="center" vertical="center"/>
    </xf>
    <xf numFmtId="194" fontId="6" fillId="0" borderId="0" xfId="221" applyNumberFormat="1" applyFont="1" applyFill="1" applyAlignment="1" applyProtection="1">
      <alignment horizontal="center" vertical="center" wrapText="1"/>
    </xf>
    <xf numFmtId="0" fontId="6" fillId="0" borderId="1" xfId="221" applyNumberFormat="1" applyFont="1" applyFill="1" applyBorder="1" applyAlignment="1" applyProtection="1">
      <alignment horizontal="left" vertical="center"/>
    </xf>
    <xf numFmtId="0" fontId="6" fillId="0" borderId="1" xfId="221" applyNumberFormat="1" applyFont="1" applyFill="1" applyBorder="1" applyAlignment="1" applyProtection="1">
      <alignment vertical="center" wrapText="1"/>
    </xf>
    <xf numFmtId="195" fontId="6" fillId="0" borderId="1" xfId="3" applyNumberFormat="1" applyFont="1" applyFill="1" applyBorder="1" applyAlignment="1" applyProtection="1">
      <alignment horizontal="right" vertical="center" wrapText="1"/>
      <protection locked="0"/>
    </xf>
    <xf numFmtId="204" fontId="29" fillId="0" borderId="0" xfId="0" applyNumberFormat="1" applyFont="1" applyFill="1" applyAlignment="1" applyProtection="1"/>
    <xf numFmtId="0" fontId="21" fillId="0" borderId="1" xfId="221" applyNumberFormat="1" applyFont="1" applyFill="1" applyBorder="1" applyAlignment="1" applyProtection="1">
      <alignment horizontal="left" vertical="center"/>
    </xf>
    <xf numFmtId="199" fontId="21" fillId="0" borderId="1" xfId="221" applyNumberFormat="1" applyFont="1" applyFill="1" applyBorder="1" applyAlignment="1" applyProtection="1">
      <alignment horizontal="right" vertical="center" wrapText="1"/>
    </xf>
    <xf numFmtId="195" fontId="21" fillId="0" borderId="1" xfId="3" applyNumberFormat="1" applyFont="1" applyFill="1" applyBorder="1" applyAlignment="1" applyProtection="1">
      <alignment horizontal="right" vertical="center" wrapText="1"/>
      <protection locked="0"/>
    </xf>
    <xf numFmtId="200" fontId="29" fillId="0" borderId="0" xfId="3" applyNumberFormat="1" applyFont="1" applyFill="1" applyAlignment="1" applyProtection="1"/>
    <xf numFmtId="0" fontId="6" fillId="0" borderId="1" xfId="221" applyFont="1" applyFill="1" applyBorder="1" applyAlignment="1" applyProtection="1">
      <alignment horizontal="distributed" vertical="center"/>
    </xf>
    <xf numFmtId="0" fontId="6" fillId="0" borderId="1" xfId="221" applyFont="1" applyFill="1" applyBorder="1" applyAlignment="1" applyProtection="1">
      <alignment horizontal="left" vertical="center" wrapText="1"/>
    </xf>
    <xf numFmtId="201" fontId="21" fillId="0" borderId="1" xfId="3" applyNumberFormat="1" applyFont="1" applyFill="1" applyBorder="1" applyAlignment="1" applyProtection="1">
      <alignment horizontal="right" vertical="center" wrapText="1"/>
      <protection locked="0"/>
    </xf>
    <xf numFmtId="195" fontId="6" fillId="0" borderId="1" xfId="221" applyNumberFormat="1" applyFont="1" applyFill="1" applyBorder="1" applyAlignment="1" applyProtection="1">
      <alignment horizontal="right" vertical="center" wrapText="1"/>
      <protection locked="0"/>
    </xf>
    <xf numFmtId="195" fontId="21" fillId="0" borderId="1" xfId="221" applyNumberFormat="1" applyFont="1" applyFill="1" applyBorder="1" applyAlignment="1" applyProtection="1">
      <alignment horizontal="right" vertical="center" wrapText="1"/>
      <protection locked="0"/>
    </xf>
    <xf numFmtId="194" fontId="21" fillId="0" borderId="1" xfId="221" applyNumberFormat="1" applyFont="1" applyFill="1" applyBorder="1" applyAlignment="1" applyProtection="1">
      <alignment horizontal="right" vertical="center" wrapText="1"/>
      <protection locked="0"/>
    </xf>
    <xf numFmtId="0" fontId="21" fillId="0" borderId="2" xfId="221" applyFont="1" applyFill="1" applyBorder="1" applyAlignment="1" applyProtection="1">
      <alignment horizontal="left" vertical="center"/>
    </xf>
    <xf numFmtId="0" fontId="21" fillId="0" borderId="1" xfId="158" applyFont="1" applyFill="1" applyBorder="1" applyAlignment="1" applyProtection="1">
      <alignment horizontal="left" vertical="center"/>
    </xf>
    <xf numFmtId="194" fontId="21" fillId="0" borderId="1" xfId="158" applyNumberFormat="1" applyFont="1" applyFill="1" applyBorder="1" applyAlignment="1" applyProtection="1">
      <alignment horizontal="right" vertical="center" wrapText="1"/>
      <protection locked="0"/>
    </xf>
    <xf numFmtId="195" fontId="21" fillId="0" borderId="1" xfId="158" applyNumberFormat="1" applyFont="1" applyFill="1" applyBorder="1" applyAlignment="1" applyProtection="1">
      <alignment horizontal="right" vertical="center" wrapText="1"/>
      <protection locked="0"/>
    </xf>
    <xf numFmtId="0" fontId="28" fillId="0" borderId="1" xfId="221" applyFont="1" applyFill="1" applyBorder="1" applyAlignment="1" applyProtection="1">
      <alignment horizontal="distributed" vertical="center"/>
    </xf>
    <xf numFmtId="0" fontId="6" fillId="0" borderId="1" xfId="221" applyNumberFormat="1" applyFont="1" applyFill="1" applyBorder="1" applyAlignment="1" applyProtection="1">
      <alignment horizontal="distributed" vertical="center"/>
    </xf>
    <xf numFmtId="195" fontId="6" fillId="0" borderId="1" xfId="148" applyNumberFormat="1" applyFont="1" applyFill="1" applyBorder="1" applyAlignment="1" applyProtection="1">
      <alignment horizontal="right" vertical="center" wrapText="1"/>
      <protection locked="0"/>
    </xf>
    <xf numFmtId="203" fontId="29" fillId="0" borderId="0" xfId="0" applyNumberFormat="1" applyFont="1" applyFill="1" applyAlignment="1" applyProtection="1"/>
    <xf numFmtId="0" fontId="21" fillId="0" borderId="0" xfId="221" applyFont="1" applyFill="1" applyAlignment="1" applyProtection="1">
      <alignment vertical="top" wrapText="1"/>
    </xf>
    <xf numFmtId="3" fontId="29" fillId="0" borderId="0" xfId="0" applyNumberFormat="1" applyFont="1" applyFill="1" applyAlignment="1" applyProtection="1"/>
    <xf numFmtId="199" fontId="29" fillId="0" borderId="0" xfId="0" applyNumberFormat="1" applyFont="1" applyFill="1" applyAlignment="1" applyProtection="1"/>
    <xf numFmtId="0" fontId="37" fillId="0" borderId="0" xfId="221" applyFont="1" applyFill="1" applyProtection="1">
      <alignment vertical="center"/>
    </xf>
    <xf numFmtId="0" fontId="25" fillId="0" borderId="0" xfId="192" applyFont="1" applyFill="1" applyAlignment="1">
      <alignment vertical="center"/>
    </xf>
    <xf numFmtId="0" fontId="25" fillId="0" borderId="0" xfId="192" applyFont="1" applyFill="1" applyBorder="1" applyAlignment="1"/>
    <xf numFmtId="0" fontId="26" fillId="0" borderId="0" xfId="221" applyFont="1" applyFill="1" applyAlignment="1">
      <alignment horizontal="center" vertical="center"/>
    </xf>
    <xf numFmtId="0" fontId="4" fillId="0" borderId="0" xfId="221" applyFont="1" applyFill="1" applyAlignment="1">
      <alignment vertical="center"/>
    </xf>
    <xf numFmtId="0" fontId="56" fillId="0" borderId="0" xfId="221" applyFont="1" applyFill="1" applyAlignment="1">
      <alignment vertical="center"/>
    </xf>
    <xf numFmtId="194" fontId="6" fillId="0" borderId="0" xfId="221" applyNumberFormat="1" applyFont="1" applyFill="1" applyBorder="1" applyAlignment="1">
      <alignment vertical="center" wrapText="1"/>
    </xf>
    <xf numFmtId="49" fontId="5" fillId="0" borderId="1" xfId="213" applyNumberFormat="1" applyFont="1" applyFill="1" applyBorder="1" applyAlignment="1">
      <alignment horizontal="left" vertical="center" wrapText="1"/>
    </xf>
    <xf numFmtId="199" fontId="7" fillId="0" borderId="1" xfId="0" applyNumberFormat="1" applyFont="1" applyFill="1" applyBorder="1" applyAlignment="1">
      <alignment horizontal="right" vertical="center" wrapText="1"/>
    </xf>
    <xf numFmtId="205" fontId="6" fillId="0" borderId="1" xfId="3" applyNumberFormat="1" applyFont="1" applyFill="1" applyBorder="1" applyAlignment="1">
      <alignment vertical="center" wrapText="1"/>
    </xf>
    <xf numFmtId="200" fontId="6" fillId="0" borderId="1" xfId="3" applyNumberFormat="1" applyFont="1" applyFill="1" applyBorder="1" applyAlignment="1">
      <alignment vertical="center" wrapText="1"/>
    </xf>
    <xf numFmtId="0" fontId="39" fillId="0" borderId="0" xfId="192" applyFont="1" applyFill="1" applyAlignment="1"/>
    <xf numFmtId="49" fontId="4" fillId="0" borderId="1" xfId="213" applyNumberFormat="1" applyFont="1" applyFill="1" applyBorder="1" applyAlignment="1">
      <alignment horizontal="left" vertical="center" wrapText="1" indent="1"/>
    </xf>
    <xf numFmtId="199" fontId="8" fillId="0" borderId="1" xfId="0" applyNumberFormat="1" applyFont="1" applyFill="1" applyBorder="1" applyAlignment="1">
      <alignment horizontal="right" vertical="center" wrapText="1"/>
    </xf>
    <xf numFmtId="199" fontId="4" fillId="0" borderId="1" xfId="224" applyNumberFormat="1" applyFont="1" applyFill="1" applyBorder="1" applyAlignment="1">
      <alignment horizontal="right" vertical="center" wrapText="1"/>
    </xf>
    <xf numFmtId="205" fontId="21" fillId="0" borderId="1" xfId="3" applyNumberFormat="1" applyFont="1" applyFill="1" applyBorder="1" applyAlignment="1">
      <alignment vertical="center" wrapText="1"/>
    </xf>
    <xf numFmtId="49" fontId="5" fillId="0" borderId="1" xfId="213" applyNumberFormat="1" applyFont="1" applyFill="1" applyBorder="1" applyAlignment="1">
      <alignment horizontal="center" vertical="center" wrapText="1"/>
    </xf>
    <xf numFmtId="199" fontId="25" fillId="0" borderId="0" xfId="192" applyNumberFormat="1" applyFont="1" applyFill="1" applyAlignment="1"/>
    <xf numFmtId="199" fontId="25" fillId="0" borderId="0" xfId="192" applyNumberFormat="1" applyFont="1" applyFill="1" applyAlignment="1">
      <alignment vertical="center"/>
    </xf>
    <xf numFmtId="0" fontId="57" fillId="0" borderId="0" xfId="221" applyFont="1" applyFill="1" applyAlignment="1">
      <alignment horizontal="center" vertical="center"/>
    </xf>
    <xf numFmtId="0" fontId="9" fillId="0" borderId="1" xfId="158" applyFont="1" applyFill="1" applyBorder="1" applyAlignment="1">
      <alignment horizontal="left" vertical="center" wrapText="1"/>
    </xf>
    <xf numFmtId="200" fontId="6" fillId="0" borderId="1" xfId="3" applyNumberFormat="1" applyFont="1" applyFill="1" applyBorder="1" applyAlignment="1" applyProtection="1">
      <alignment horizontal="right" vertical="center" wrapText="1"/>
    </xf>
    <xf numFmtId="195" fontId="4" fillId="0" borderId="1" xfId="3" applyNumberFormat="1" applyFont="1" applyFill="1" applyBorder="1" applyAlignment="1">
      <alignment horizontal="right" vertical="center" wrapText="1"/>
    </xf>
    <xf numFmtId="195" fontId="4" fillId="0" borderId="1" xfId="3" applyNumberFormat="1" applyFont="1" applyFill="1" applyBorder="1" applyAlignment="1" applyProtection="1">
      <alignment horizontal="right" vertical="center" wrapText="1"/>
    </xf>
    <xf numFmtId="199" fontId="30" fillId="0" borderId="1" xfId="1" applyNumberFormat="1" applyFont="1" applyFill="1" applyBorder="1" applyAlignment="1" applyProtection="1">
      <alignment horizontal="right" vertical="center" wrapText="1"/>
    </xf>
    <xf numFmtId="0" fontId="4" fillId="0" borderId="1" xfId="0" applyFont="1" applyFill="1" applyBorder="1" applyAlignment="1">
      <alignment vertical="center" wrapText="1"/>
    </xf>
    <xf numFmtId="49" fontId="5" fillId="0" borderId="1" xfId="213" applyNumberFormat="1" applyFont="1" applyFill="1" applyBorder="1" applyAlignment="1">
      <alignment horizontal="distributed" vertical="center" wrapText="1"/>
    </xf>
    <xf numFmtId="199" fontId="6" fillId="0" borderId="1" xfId="207" applyNumberFormat="1" applyFont="1" applyFill="1" applyBorder="1" applyAlignment="1" applyProtection="1">
      <alignment horizontal="right" vertical="center" wrapText="1"/>
    </xf>
    <xf numFmtId="49" fontId="58" fillId="0" borderId="1" xfId="213" applyNumberFormat="1" applyFont="1" applyFill="1" applyBorder="1" applyAlignment="1">
      <alignment horizontal="left" vertical="center" wrapText="1"/>
    </xf>
    <xf numFmtId="0" fontId="0" fillId="0" borderId="0" xfId="0" applyFill="1" applyAlignment="1"/>
    <xf numFmtId="0" fontId="59" fillId="0" borderId="0" xfId="221" applyFont="1" applyFill="1" applyAlignment="1">
      <alignment horizontal="center" vertical="center"/>
    </xf>
    <xf numFmtId="0" fontId="30" fillId="0" borderId="1" xfId="0" applyNumberFormat="1" applyFont="1" applyFill="1" applyBorder="1" applyAlignment="1" applyProtection="1">
      <alignment horizontal="left" vertical="center" wrapText="1"/>
    </xf>
    <xf numFmtId="199" fontId="21" fillId="0" borderId="1" xfId="208" applyNumberFormat="1" applyFont="1" applyFill="1" applyBorder="1" applyAlignment="1">
      <alignment horizontal="right" vertical="center" wrapText="1"/>
    </xf>
    <xf numFmtId="200" fontId="21" fillId="0" borderId="1" xfId="3" applyNumberFormat="1" applyFont="1" applyFill="1" applyBorder="1" applyAlignment="1">
      <alignment vertical="center" wrapText="1"/>
    </xf>
    <xf numFmtId="49" fontId="6" fillId="0" borderId="1" xfId="145" applyNumberFormat="1" applyFont="1" applyFill="1" applyBorder="1" applyAlignment="1" applyProtection="1">
      <alignment vertical="center" wrapText="1"/>
    </xf>
    <xf numFmtId="49" fontId="60" fillId="0" borderId="1" xfId="213" applyNumberFormat="1" applyFont="1" applyFill="1" applyBorder="1" applyAlignment="1">
      <alignment horizontal="distributed" vertical="center" wrapText="1"/>
    </xf>
    <xf numFmtId="49" fontId="58" fillId="0" borderId="1" xfId="213" applyNumberFormat="1" applyFont="1" applyFill="1" applyBorder="1" applyAlignment="1">
      <alignment horizontal="left" vertical="center" wrapText="1" indent="1"/>
    </xf>
    <xf numFmtId="49" fontId="58" fillId="0" borderId="0" xfId="213" applyNumberFormat="1" applyFont="1" applyFill="1" applyAlignment="1">
      <alignment horizontal="left" vertical="top" wrapText="1"/>
    </xf>
    <xf numFmtId="0" fontId="61" fillId="0" borderId="0" xfId="192" applyFont="1" applyFill="1" applyAlignment="1"/>
    <xf numFmtId="0" fontId="21" fillId="0" borderId="0" xfId="221" applyFont="1" applyFill="1" applyBorder="1" applyAlignment="1">
      <alignment vertical="center"/>
    </xf>
    <xf numFmtId="0" fontId="26" fillId="0" borderId="0" xfId="221" applyFont="1" applyFill="1" applyBorder="1" applyAlignment="1">
      <alignment vertical="center"/>
    </xf>
    <xf numFmtId="0" fontId="21" fillId="0" borderId="0" xfId="221" applyFont="1" applyFill="1" applyBorder="1" applyAlignment="1">
      <alignment horizontal="right" vertical="center"/>
    </xf>
    <xf numFmtId="195" fontId="6" fillId="0" borderId="1" xfId="3" applyNumberFormat="1" applyFont="1" applyFill="1" applyBorder="1" applyAlignment="1" applyProtection="1">
      <alignment horizontal="right" vertical="center" wrapText="1"/>
    </xf>
    <xf numFmtId="195" fontId="5" fillId="0" borderId="1" xfId="3" applyNumberFormat="1" applyFont="1" applyFill="1" applyBorder="1" applyAlignment="1" applyProtection="1">
      <alignment horizontal="right" vertical="center" wrapText="1"/>
    </xf>
    <xf numFmtId="199" fontId="4" fillId="0" borderId="1" xfId="0" applyNumberFormat="1" applyFont="1" applyBorder="1" applyAlignment="1">
      <alignment horizontal="right" vertical="center" wrapText="1"/>
    </xf>
    <xf numFmtId="195" fontId="21" fillId="0" borderId="1" xfId="3" applyNumberFormat="1" applyFont="1" applyFill="1" applyBorder="1" applyAlignment="1" applyProtection="1">
      <alignment horizontal="right" vertical="center" wrapText="1"/>
    </xf>
    <xf numFmtId="199" fontId="6" fillId="0" borderId="1" xfId="0" applyNumberFormat="1" applyFont="1" applyFill="1" applyBorder="1" applyAlignment="1">
      <alignment horizontal="right" vertical="center" wrapText="1"/>
    </xf>
    <xf numFmtId="199" fontId="4" fillId="0" borderId="1" xfId="0" applyNumberFormat="1" applyFont="1" applyFill="1" applyBorder="1" applyAlignment="1">
      <alignment horizontal="right" vertical="center" wrapText="1" shrinkToFit="1"/>
    </xf>
    <xf numFmtId="0" fontId="25" fillId="0" borderId="0" xfId="192" applyFont="1" applyFill="1" applyAlignment="1">
      <alignment wrapText="1"/>
    </xf>
    <xf numFmtId="0" fontId="26" fillId="0" borderId="0" xfId="221" applyFont="1" applyFill="1" applyAlignment="1">
      <alignment vertical="center"/>
    </xf>
    <xf numFmtId="0" fontId="21" fillId="0" borderId="0" xfId="221" applyFont="1" applyFill="1" applyAlignment="1">
      <alignment horizontal="right" vertical="center"/>
    </xf>
    <xf numFmtId="199" fontId="21" fillId="0" borderId="1" xfId="230" applyNumberFormat="1" applyFont="1" applyFill="1" applyBorder="1" applyAlignment="1">
      <alignment horizontal="right" vertical="center" wrapText="1"/>
    </xf>
    <xf numFmtId="0" fontId="29" fillId="0" borderId="0" xfId="158" applyFont="1" applyFill="1" applyAlignment="1">
      <alignment vertical="center"/>
    </xf>
    <xf numFmtId="0" fontId="26" fillId="0" borderId="0" xfId="221" applyFont="1" applyFill="1" applyAlignment="1" applyProtection="1">
      <alignment horizontal="center" vertical="center"/>
    </xf>
    <xf numFmtId="0" fontId="21" fillId="0" borderId="0" xfId="221" applyFont="1" applyFill="1" applyBorder="1" applyAlignment="1" applyProtection="1">
      <alignment horizontal="left" vertical="center"/>
    </xf>
    <xf numFmtId="0" fontId="21" fillId="0" borderId="0" xfId="221" applyFont="1" applyFill="1" applyBorder="1" applyProtection="1">
      <alignment vertical="center"/>
    </xf>
    <xf numFmtId="0" fontId="39" fillId="0" borderId="0" xfId="221" applyFont="1" applyFill="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199" fontId="6" fillId="0" borderId="6" xfId="0" applyNumberFormat="1" applyFont="1" applyFill="1" applyBorder="1" applyAlignment="1" applyProtection="1">
      <alignment horizontal="right" vertical="center" wrapText="1"/>
      <protection locked="0"/>
    </xf>
    <xf numFmtId="3" fontId="6" fillId="0" borderId="1" xfId="0" applyNumberFormat="1" applyFont="1" applyFill="1" applyBorder="1" applyAlignment="1" applyProtection="1">
      <alignment horizontal="right" vertical="center" wrapText="1"/>
      <protection locked="0"/>
    </xf>
    <xf numFmtId="49" fontId="62" fillId="0" borderId="1" xfId="0" applyNumberFormat="1" applyFont="1" applyFill="1" applyBorder="1" applyAlignment="1" applyProtection="1">
      <alignment horizontal="distributed" vertical="center"/>
    </xf>
    <xf numFmtId="0" fontId="6" fillId="0" borderId="1" xfId="221" applyFont="1" applyFill="1" applyBorder="1" applyAlignment="1" applyProtection="1">
      <alignment horizontal="distributed" vertical="center" wrapText="1"/>
    </xf>
    <xf numFmtId="0" fontId="28" fillId="0" borderId="0" xfId="158" applyFont="1" applyFill="1" applyAlignment="1" applyProtection="1">
      <alignment horizontal="center" vertical="center"/>
    </xf>
    <xf numFmtId="0" fontId="6" fillId="0" borderId="1" xfId="226" applyNumberFormat="1" applyFont="1" applyFill="1" applyBorder="1" applyAlignment="1" applyProtection="1">
      <alignment horizontal="left" vertical="center"/>
    </xf>
    <xf numFmtId="0" fontId="6" fillId="0" borderId="1" xfId="221" applyFont="1" applyFill="1" applyBorder="1" applyAlignment="1" applyProtection="1">
      <alignment horizontal="left" vertical="center" wrapText="1" indent="2"/>
    </xf>
    <xf numFmtId="0" fontId="21" fillId="0" borderId="1" xfId="226" applyNumberFormat="1" applyFont="1" applyFill="1" applyBorder="1" applyAlignment="1" applyProtection="1">
      <alignment horizontal="left" vertical="center"/>
    </xf>
    <xf numFmtId="0" fontId="6" fillId="0" borderId="1" xfId="158" applyFont="1" applyFill="1" applyBorder="1" applyAlignment="1" applyProtection="1">
      <alignment horizontal="left" vertical="center" wrapText="1"/>
    </xf>
    <xf numFmtId="196" fontId="21" fillId="0" borderId="1" xfId="3" applyNumberFormat="1" applyFont="1" applyFill="1" applyBorder="1" applyAlignment="1" applyProtection="1">
      <alignment horizontal="right" vertical="center" wrapText="1"/>
      <protection locked="0"/>
    </xf>
    <xf numFmtId="206" fontId="21" fillId="0" borderId="1" xfId="3" applyNumberFormat="1" applyFont="1" applyFill="1" applyBorder="1" applyAlignment="1" applyProtection="1">
      <alignment horizontal="right" vertical="center" wrapText="1"/>
      <protection locked="0"/>
    </xf>
    <xf numFmtId="194" fontId="21" fillId="0" borderId="0" xfId="221" applyNumberFormat="1" applyFont="1" applyFill="1" applyAlignment="1" applyProtection="1">
      <alignment horizontal="left" vertical="top" wrapText="1"/>
    </xf>
    <xf numFmtId="0" fontId="63" fillId="0" borderId="0" xfId="221" applyFont="1" applyFill="1" applyAlignment="1" applyProtection="1">
      <alignment horizontal="center" vertical="center"/>
    </xf>
    <xf numFmtId="194" fontId="21" fillId="0" borderId="0" xfId="221" applyNumberFormat="1" applyFont="1" applyFill="1" applyAlignment="1" applyProtection="1">
      <alignment horizontal="right" vertical="center"/>
    </xf>
    <xf numFmtId="194" fontId="6" fillId="0" borderId="7" xfId="221" applyNumberFormat="1" applyFont="1" applyFill="1" applyBorder="1" applyAlignment="1" applyProtection="1">
      <alignment horizontal="center" vertical="center" wrapText="1"/>
    </xf>
    <xf numFmtId="194" fontId="6" fillId="0" borderId="8" xfId="221" applyNumberFormat="1" applyFont="1" applyFill="1" applyBorder="1" applyAlignment="1" applyProtection="1">
      <alignment horizontal="center" vertical="center" wrapText="1"/>
    </xf>
    <xf numFmtId="0" fontId="45" fillId="0" borderId="0" xfId="227" applyFont="1" applyFill="1" applyAlignment="1" applyProtection="1">
      <alignment vertical="center" wrapText="1"/>
    </xf>
    <xf numFmtId="0" fontId="21" fillId="0" borderId="2" xfId="0" applyFont="1" applyFill="1" applyBorder="1" applyAlignment="1" applyProtection="1">
      <alignment horizontal="left" vertical="center"/>
    </xf>
    <xf numFmtId="199" fontId="39" fillId="0" borderId="0" xfId="221" applyNumberFormat="1" applyFont="1" applyFill="1" applyAlignment="1" applyProtection="1">
      <alignment horizontal="center" vertical="center"/>
    </xf>
    <xf numFmtId="0" fontId="21" fillId="0" borderId="2" xfId="0" applyFont="1" applyFill="1" applyBorder="1" applyAlignment="1" applyProtection="1">
      <alignment vertical="center"/>
    </xf>
    <xf numFmtId="49" fontId="62" fillId="0" borderId="2" xfId="0" applyNumberFormat="1" applyFont="1" applyFill="1" applyBorder="1" applyAlignment="1" applyProtection="1">
      <alignment horizontal="distributed" vertical="center"/>
    </xf>
    <xf numFmtId="0" fontId="6" fillId="0" borderId="2" xfId="221" applyFont="1" applyFill="1" applyBorder="1" applyAlignment="1" applyProtection="1">
      <alignment horizontal="left" vertical="center"/>
    </xf>
    <xf numFmtId="0" fontId="21" fillId="0" borderId="1" xfId="158" applyFont="1" applyFill="1" applyBorder="1" applyAlignment="1" applyProtection="1">
      <alignment horizontal="left" vertical="center" wrapText="1" indent="1"/>
    </xf>
    <xf numFmtId="196" fontId="6" fillId="0" borderId="1" xfId="3" applyNumberFormat="1" applyFont="1" applyFill="1" applyBorder="1" applyAlignment="1" applyProtection="1">
      <alignment horizontal="right" vertical="center" wrapText="1"/>
      <protection locked="0"/>
    </xf>
    <xf numFmtId="0" fontId="21" fillId="0" borderId="2" xfId="221" applyFont="1" applyFill="1" applyBorder="1" applyAlignment="1">
      <alignment horizontal="left" vertical="center"/>
    </xf>
    <xf numFmtId="0" fontId="21" fillId="0" borderId="1" xfId="158" applyFont="1" applyFill="1" applyBorder="1" applyAlignment="1" applyProtection="1">
      <alignment horizontal="left" vertical="center" indent="1"/>
    </xf>
    <xf numFmtId="1" fontId="25" fillId="0" borderId="0" xfId="221" applyNumberFormat="1" applyFont="1" applyFill="1" applyProtection="1">
      <alignment vertical="center"/>
    </xf>
    <xf numFmtId="0" fontId="21" fillId="0" borderId="2" xfId="221" applyFont="1" applyFill="1" applyBorder="1" applyProtection="1">
      <alignment vertical="center"/>
    </xf>
    <xf numFmtId="0" fontId="21" fillId="0" borderId="1" xfId="221" applyFont="1" applyFill="1" applyBorder="1" applyAlignment="1" applyProtection="1">
      <alignment vertical="center" wrapText="1"/>
    </xf>
    <xf numFmtId="207" fontId="49" fillId="0" borderId="1" xfId="1" applyNumberFormat="1" applyFont="1" applyFill="1" applyBorder="1" applyProtection="1">
      <alignment vertical="center"/>
    </xf>
    <xf numFmtId="0" fontId="18" fillId="0" borderId="0" xfId="0" applyFont="1" applyAlignment="1"/>
    <xf numFmtId="0" fontId="34" fillId="0" borderId="0" xfId="213" applyFont="1" applyAlignment="1">
      <alignment horizontal="center" vertical="center"/>
    </xf>
    <xf numFmtId="0" fontId="4" fillId="0" borderId="0" xfId="213" applyFont="1" applyFill="1" applyAlignment="1">
      <alignment horizontal="left" vertical="center"/>
    </xf>
    <xf numFmtId="0" fontId="4" fillId="0" borderId="0" xfId="0" applyFont="1" applyAlignment="1">
      <alignment horizontal="right" vertical="center"/>
    </xf>
    <xf numFmtId="0" fontId="0" fillId="0" borderId="0" xfId="213" applyFont="1" applyAlignment="1">
      <alignment horizontal="right"/>
    </xf>
    <xf numFmtId="0" fontId="5" fillId="0" borderId="1" xfId="0" applyFont="1" applyFill="1" applyBorder="1" applyAlignment="1">
      <alignment horizontal="center" vertical="center"/>
    </xf>
    <xf numFmtId="194" fontId="6" fillId="0" borderId="1" xfId="221" applyNumberFormat="1" applyFont="1" applyBorder="1" applyAlignment="1">
      <alignment horizontal="center" vertical="center" wrapText="1"/>
    </xf>
    <xf numFmtId="194" fontId="6" fillId="0" borderId="9" xfId="221" applyNumberFormat="1" applyFont="1" applyBorder="1" applyAlignment="1">
      <alignment horizontal="center" vertical="center" wrapText="1"/>
    </xf>
    <xf numFmtId="199" fontId="25" fillId="2" borderId="0" xfId="192" applyNumberFormat="1" applyFont="1" applyFill="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99" fontId="5" fillId="0" borderId="4" xfId="0" applyNumberFormat="1" applyFont="1" applyFill="1" applyBorder="1" applyAlignment="1">
      <alignment vertical="center" wrapText="1"/>
    </xf>
    <xf numFmtId="199" fontId="5" fillId="0" borderId="1" xfId="0" applyNumberFormat="1" applyFont="1" applyFill="1" applyBorder="1" applyAlignment="1">
      <alignment vertical="center" wrapText="1"/>
    </xf>
    <xf numFmtId="0" fontId="29" fillId="2" borderId="0" xfId="158" applyFont="1" applyFill="1" applyAlignment="1">
      <alignment horizontal="center" vertical="center"/>
    </xf>
    <xf numFmtId="0" fontId="21" fillId="0" borderId="1" xfId="223" applyFont="1" applyFill="1" applyBorder="1" applyAlignment="1">
      <alignment horizontal="center" vertical="center" wrapText="1"/>
    </xf>
    <xf numFmtId="0" fontId="21" fillId="0" borderId="1" xfId="223" applyFont="1" applyFill="1" applyBorder="1" applyAlignment="1">
      <alignment horizontal="left" vertical="center" wrapText="1"/>
    </xf>
    <xf numFmtId="199" fontId="21" fillId="0" borderId="1" xfId="223" applyNumberFormat="1" applyFont="1" applyFill="1" applyBorder="1" applyAlignment="1">
      <alignment horizontal="right" vertical="center" wrapText="1"/>
    </xf>
    <xf numFmtId="199" fontId="4" fillId="0" borderId="4" xfId="0" applyNumberFormat="1" applyFont="1" applyFill="1" applyBorder="1" applyAlignment="1">
      <alignment vertical="center" wrapText="1"/>
    </xf>
    <xf numFmtId="199" fontId="4" fillId="0" borderId="1" xfId="0" applyNumberFormat="1" applyFont="1" applyFill="1" applyBorder="1" applyAlignment="1">
      <alignment vertical="center" wrapText="1"/>
    </xf>
    <xf numFmtId="0" fontId="0" fillId="0" borderId="4" xfId="0" applyBorder="1" applyAlignment="1"/>
    <xf numFmtId="0" fontId="0" fillId="0" borderId="1" xfId="0" applyBorder="1" applyAlignment="1"/>
    <xf numFmtId="0" fontId="29" fillId="0" borderId="0" xfId="0" applyFont="1" applyFill="1" applyAlignment="1" applyProtection="1">
      <protection locked="0"/>
    </xf>
    <xf numFmtId="0" fontId="64" fillId="0" borderId="0" xfId="221" applyFont="1" applyFill="1" applyAlignment="1" applyProtection="1">
      <alignment horizontal="center" vertical="center"/>
    </xf>
    <xf numFmtId="0" fontId="25" fillId="0" borderId="0" xfId="221" applyFont="1" applyFill="1" applyProtection="1">
      <alignment vertical="center"/>
      <protection locked="0"/>
    </xf>
    <xf numFmtId="0" fontId="21" fillId="0" borderId="0" xfId="0" applyFont="1" applyFill="1" applyAlignment="1" applyProtection="1"/>
    <xf numFmtId="0" fontId="21" fillId="0" borderId="0" xfId="221" applyFont="1" applyFill="1" applyAlignment="1" applyProtection="1">
      <alignment horizontal="right" vertical="center"/>
    </xf>
    <xf numFmtId="9" fontId="25" fillId="0" borderId="0" xfId="148" applyFont="1" applyFill="1" applyAlignment="1" applyProtection="1">
      <alignment vertical="center"/>
      <protection locked="0"/>
    </xf>
    <xf numFmtId="0" fontId="39" fillId="0" borderId="0" xfId="221" applyFont="1" applyFill="1" applyBorder="1" applyAlignment="1" applyProtection="1">
      <alignment vertical="center" wrapText="1"/>
      <protection locked="0"/>
    </xf>
    <xf numFmtId="0" fontId="28" fillId="0" borderId="0" xfId="0" applyFont="1" applyFill="1" applyAlignment="1" applyProtection="1">
      <alignment horizontal="center" vertical="center"/>
      <protection locked="0"/>
    </xf>
    <xf numFmtId="0" fontId="6" fillId="0" borderId="5" xfId="0" applyNumberFormat="1" applyFont="1" applyFill="1" applyBorder="1" applyAlignment="1" applyProtection="1">
      <alignment horizontal="left" vertical="center"/>
    </xf>
    <xf numFmtId="0" fontId="28" fillId="0" borderId="0" xfId="221"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21" fillId="0" borderId="5" xfId="0" applyNumberFormat="1" applyFont="1" applyFill="1" applyBorder="1" applyAlignment="1" applyProtection="1">
      <alignment horizontal="left" vertical="center"/>
      <protection locked="0"/>
    </xf>
    <xf numFmtId="0" fontId="21" fillId="0" borderId="5" xfId="0" applyFont="1" applyFill="1" applyBorder="1" applyAlignment="1" applyProtection="1">
      <alignment horizontal="left" vertical="center"/>
      <protection locked="0"/>
    </xf>
    <xf numFmtId="0" fontId="21" fillId="0" borderId="5" xfId="0" applyFont="1" applyFill="1" applyBorder="1" applyAlignment="1" applyProtection="1">
      <alignment horizontal="left" vertical="center"/>
    </xf>
    <xf numFmtId="0" fontId="21" fillId="0" borderId="5" xfId="0" applyNumberFormat="1" applyFont="1" applyFill="1" applyBorder="1" applyAlignment="1" applyProtection="1">
      <alignment horizontal="left" vertical="center" wrapText="1"/>
    </xf>
    <xf numFmtId="49" fontId="21" fillId="0" borderId="5" xfId="0" applyNumberFormat="1" applyFont="1" applyFill="1" applyBorder="1" applyAlignment="1" applyProtection="1">
      <alignment horizontal="left" vertical="center" wrapText="1"/>
    </xf>
    <xf numFmtId="49" fontId="21" fillId="0" borderId="1" xfId="0" applyNumberFormat="1" applyFont="1" applyFill="1" applyBorder="1" applyAlignment="1" applyProtection="1">
      <alignment horizontal="left" vertical="center" indent="3"/>
    </xf>
    <xf numFmtId="49" fontId="21" fillId="0" borderId="5" xfId="0" applyNumberFormat="1" applyFont="1" applyFill="1" applyBorder="1" applyAlignment="1" applyProtection="1">
      <alignment horizontal="left" vertical="center" wrapText="1"/>
      <protection locked="0"/>
    </xf>
    <xf numFmtId="0" fontId="21" fillId="0" borderId="5" xfId="0" applyNumberFormat="1" applyFont="1" applyFill="1" applyBorder="1" applyAlignment="1" applyProtection="1">
      <alignment horizontal="left" vertical="center" wrapText="1"/>
      <protection locked="0"/>
    </xf>
    <xf numFmtId="49" fontId="6" fillId="0" borderId="2" xfId="90" applyNumberFormat="1" applyFont="1" applyFill="1" applyBorder="1" applyAlignment="1" applyProtection="1">
      <alignment horizontal="left" vertical="center"/>
    </xf>
    <xf numFmtId="208" fontId="21" fillId="0" borderId="0" xfId="0" applyNumberFormat="1" applyFont="1" applyFill="1" applyBorder="1" applyAlignment="1" applyProtection="1">
      <alignment horizontal="left" vertical="top" wrapText="1"/>
    </xf>
    <xf numFmtId="0" fontId="65" fillId="0" borderId="0" xfId="221" applyFont="1" applyFill="1" applyAlignment="1">
      <alignment horizontal="center" vertical="center"/>
    </xf>
    <xf numFmtId="0" fontId="43" fillId="0" borderId="0" xfId="221" applyFont="1" applyFill="1" applyAlignment="1">
      <alignment horizontal="left" vertical="center"/>
    </xf>
    <xf numFmtId="194" fontId="43" fillId="0" borderId="0" xfId="221" applyNumberFormat="1" applyFont="1" applyFill="1" applyBorder="1" applyAlignment="1">
      <alignment horizontal="right" vertical="center"/>
    </xf>
    <xf numFmtId="0" fontId="38" fillId="0" borderId="1" xfId="221" applyFont="1" applyFill="1" applyBorder="1" applyAlignment="1" applyProtection="1">
      <alignment horizontal="center" vertical="center" wrapText="1"/>
    </xf>
    <xf numFmtId="0" fontId="39" fillId="0" borderId="0" xfId="221" applyFont="1" applyFill="1" applyAlignment="1">
      <alignment horizontal="left" vertical="center" wrapText="1"/>
    </xf>
    <xf numFmtId="199" fontId="43" fillId="0" borderId="1" xfId="128" applyNumberFormat="1" applyFont="1" applyFill="1" applyBorder="1" applyAlignment="1" applyProtection="1">
      <alignment vertical="center" wrapText="1"/>
    </xf>
    <xf numFmtId="199" fontId="43" fillId="0" borderId="1" xfId="1" applyNumberFormat="1" applyFont="1" applyFill="1" applyBorder="1" applyAlignment="1" applyProtection="1">
      <alignment horizontal="right" vertical="center" wrapText="1"/>
    </xf>
    <xf numFmtId="195" fontId="43" fillId="0" borderId="1" xfId="3" applyNumberFormat="1" applyFont="1" applyFill="1" applyBorder="1" applyAlignment="1" applyProtection="1">
      <alignment horizontal="right" vertical="center" wrapText="1"/>
      <protection locked="0"/>
    </xf>
    <xf numFmtId="0" fontId="28" fillId="0" borderId="0" xfId="221" applyFont="1" applyFill="1">
      <alignment vertical="center"/>
    </xf>
    <xf numFmtId="49" fontId="43" fillId="0" borderId="1" xfId="128" applyNumberFormat="1" applyFont="1" applyFill="1" applyBorder="1" applyAlignment="1" applyProtection="1">
      <alignment horizontal="left" vertical="center" wrapText="1"/>
    </xf>
    <xf numFmtId="206" fontId="43" fillId="0" borderId="1" xfId="1" applyNumberFormat="1" applyFont="1" applyFill="1" applyBorder="1" applyAlignment="1" applyProtection="1">
      <alignment horizontal="right" vertical="center" wrapText="1"/>
    </xf>
    <xf numFmtId="49" fontId="38" fillId="0" borderId="1" xfId="0" applyNumberFormat="1" applyFont="1" applyFill="1" applyBorder="1" applyAlignment="1" applyProtection="1">
      <alignment horizontal="distributed" vertical="center" wrapText="1"/>
    </xf>
    <xf numFmtId="199" fontId="38" fillId="0" borderId="1" xfId="1" applyNumberFormat="1" applyFont="1" applyFill="1" applyBorder="1" applyAlignment="1">
      <alignment horizontal="right" vertical="center" wrapText="1"/>
    </xf>
    <xf numFmtId="195" fontId="38" fillId="0" borderId="1" xfId="3" applyNumberFormat="1" applyFont="1" applyFill="1" applyBorder="1" applyAlignment="1" applyProtection="1">
      <alignment horizontal="right" vertical="center" wrapText="1"/>
      <protection locked="0"/>
    </xf>
    <xf numFmtId="199" fontId="25" fillId="0" borderId="0" xfId="221" applyNumberFormat="1" applyFont="1" applyFill="1">
      <alignment vertical="center"/>
    </xf>
    <xf numFmtId="0" fontId="38" fillId="0" borderId="1" xfId="221" applyFont="1" applyFill="1" applyBorder="1" applyAlignment="1">
      <alignment vertical="center" wrapText="1"/>
    </xf>
    <xf numFmtId="199" fontId="38" fillId="0" borderId="1" xfId="0" applyNumberFormat="1" applyFont="1" applyFill="1" applyBorder="1" applyAlignment="1">
      <alignment horizontal="right" vertical="center" wrapText="1"/>
    </xf>
    <xf numFmtId="0" fontId="43" fillId="0" borderId="1" xfId="221" applyFont="1" applyFill="1" applyBorder="1" applyAlignment="1" applyProtection="1">
      <alignment horizontal="left" vertical="center" wrapText="1" indent="1"/>
    </xf>
    <xf numFmtId="199" fontId="43" fillId="0" borderId="1" xfId="0" applyNumberFormat="1" applyFont="1" applyFill="1" applyBorder="1" applyAlignment="1" applyProtection="1">
      <alignment horizontal="right" vertical="center" wrapText="1"/>
      <protection locked="0"/>
    </xf>
    <xf numFmtId="0" fontId="43" fillId="0" borderId="1" xfId="221" applyFont="1" applyFill="1" applyBorder="1" applyAlignment="1" applyProtection="1">
      <alignment horizontal="left" vertical="center" wrapText="1" indent="2"/>
    </xf>
    <xf numFmtId="199" fontId="43" fillId="0" borderId="1" xfId="1" applyNumberFormat="1" applyFont="1" applyFill="1" applyBorder="1" applyAlignment="1" applyProtection="1">
      <alignment horizontal="right" vertical="center" wrapText="1"/>
      <protection locked="0"/>
    </xf>
    <xf numFmtId="196" fontId="43" fillId="0" borderId="1" xfId="3" applyNumberFormat="1" applyFont="1" applyFill="1" applyBorder="1" applyAlignment="1" applyProtection="1">
      <alignment vertical="center" wrapText="1"/>
      <protection locked="0"/>
    </xf>
    <xf numFmtId="0" fontId="38" fillId="0" borderId="1" xfId="221" applyFont="1" applyFill="1" applyBorder="1" applyAlignment="1">
      <alignment horizontal="left" vertical="center" wrapText="1"/>
    </xf>
    <xf numFmtId="199" fontId="38" fillId="0" borderId="1" xfId="1" applyNumberFormat="1" applyFont="1" applyFill="1" applyBorder="1" applyAlignment="1" applyProtection="1">
      <alignment horizontal="right" vertical="center" wrapText="1"/>
      <protection locked="0"/>
    </xf>
    <xf numFmtId="0" fontId="38" fillId="0" borderId="1" xfId="221" applyNumberFormat="1" applyFont="1" applyFill="1" applyBorder="1" applyAlignment="1">
      <alignment horizontal="left" vertical="center" wrapText="1"/>
    </xf>
    <xf numFmtId="199" fontId="38" fillId="0" borderId="1" xfId="0" applyNumberFormat="1" applyFont="1" applyFill="1" applyBorder="1" applyAlignment="1" applyProtection="1">
      <alignment horizontal="right" vertical="center" wrapText="1"/>
      <protection locked="0"/>
    </xf>
    <xf numFmtId="0" fontId="38" fillId="0" borderId="1" xfId="221" applyFont="1" applyFill="1" applyBorder="1" applyAlignment="1">
      <alignment horizontal="distributed" vertical="center" wrapText="1"/>
    </xf>
    <xf numFmtId="0" fontId="21" fillId="0" borderId="0" xfId="221" applyFont="1" applyFill="1" applyAlignment="1">
      <alignment horizontal="left" vertical="center" wrapText="1"/>
    </xf>
    <xf numFmtId="0" fontId="66" fillId="0" borderId="1" xfId="221" applyFont="1" applyFill="1" applyBorder="1" applyProtection="1">
      <alignment vertical="center"/>
    </xf>
    <xf numFmtId="207" fontId="66" fillId="0" borderId="1" xfId="1" applyNumberFormat="1" applyFont="1" applyFill="1" applyBorder="1" applyProtection="1">
      <alignment vertical="center"/>
    </xf>
    <xf numFmtId="207" fontId="43" fillId="0" borderId="1" xfId="1" applyNumberFormat="1" applyFont="1" applyFill="1" applyBorder="1" applyProtection="1">
      <alignment vertical="center"/>
    </xf>
    <xf numFmtId="0" fontId="29" fillId="0" borderId="0" xfId="0" applyFont="1" applyFill="1" applyAlignment="1" applyProtection="1">
      <alignment wrapText="1"/>
    </xf>
    <xf numFmtId="0" fontId="25" fillId="0" borderId="0" xfId="158" applyFont="1" applyFill="1" applyAlignment="1" applyProtection="1">
      <alignment vertical="center" wrapText="1"/>
    </xf>
    <xf numFmtId="194" fontId="25" fillId="0" borderId="0" xfId="221" applyNumberFormat="1" applyFont="1" applyFill="1" applyAlignment="1" applyProtection="1">
      <alignment vertical="center" wrapText="1"/>
    </xf>
    <xf numFmtId="0" fontId="54" fillId="0" borderId="0" xfId="221" applyFont="1" applyFill="1" applyAlignment="1" applyProtection="1">
      <alignment horizontal="left" vertical="center" wrapText="1"/>
    </xf>
    <xf numFmtId="0" fontId="67" fillId="0" borderId="0" xfId="221" applyFont="1" applyFill="1" applyAlignment="1" applyProtection="1">
      <alignment horizontal="center" vertical="center" wrapText="1"/>
    </xf>
    <xf numFmtId="0" fontId="43" fillId="0" borderId="0" xfId="221" applyFont="1" applyFill="1" applyAlignment="1" applyProtection="1">
      <alignment horizontal="left" vertical="center" wrapText="1"/>
    </xf>
    <xf numFmtId="0" fontId="43" fillId="0" borderId="0" xfId="221" applyFont="1" applyFill="1" applyAlignment="1" applyProtection="1">
      <alignment vertical="center" wrapText="1"/>
    </xf>
    <xf numFmtId="194" fontId="43" fillId="0" borderId="0" xfId="221" applyNumberFormat="1" applyFont="1" applyFill="1" applyBorder="1" applyAlignment="1" applyProtection="1">
      <alignment horizontal="right" vertical="center" wrapText="1"/>
    </xf>
    <xf numFmtId="0" fontId="39" fillId="0" borderId="0" xfId="221" applyFont="1" applyFill="1" applyAlignment="1" applyProtection="1">
      <alignment horizontal="left" vertical="center" wrapText="1"/>
    </xf>
    <xf numFmtId="0" fontId="6" fillId="0" borderId="1" xfId="221" applyNumberFormat="1" applyFont="1" applyFill="1" applyBorder="1" applyAlignment="1" applyProtection="1">
      <alignment horizontal="left" vertical="center" wrapText="1"/>
    </xf>
    <xf numFmtId="0" fontId="16" fillId="0" borderId="1" xfId="221" applyNumberFormat="1" applyFont="1" applyFill="1" applyBorder="1" applyAlignment="1" applyProtection="1">
      <alignment vertical="center" wrapText="1"/>
    </xf>
    <xf numFmtId="199" fontId="16" fillId="0" borderId="1" xfId="0" applyNumberFormat="1" applyFont="1" applyFill="1" applyBorder="1" applyAlignment="1" applyProtection="1">
      <alignment horizontal="right" vertical="center" wrapText="1"/>
      <protection locked="0"/>
    </xf>
    <xf numFmtId="209" fontId="16" fillId="0" borderId="1" xfId="3" applyNumberFormat="1" applyFont="1" applyFill="1" applyBorder="1" applyAlignment="1" applyProtection="1">
      <alignment horizontal="right" vertical="center" wrapText="1"/>
      <protection locked="0"/>
    </xf>
    <xf numFmtId="0" fontId="28" fillId="0" borderId="0" xfId="221" applyFont="1" applyFill="1" applyAlignment="1" applyProtection="1">
      <alignment vertical="center" wrapText="1"/>
    </xf>
    <xf numFmtId="43" fontId="25" fillId="0" borderId="0" xfId="1" applyFont="1" applyFill="1" applyBorder="1" applyAlignment="1" applyProtection="1">
      <alignment vertical="center" wrapText="1"/>
    </xf>
    <xf numFmtId="200" fontId="25" fillId="0" borderId="0" xfId="3" applyNumberFormat="1" applyFont="1" applyFill="1" applyBorder="1" applyAlignment="1" applyProtection="1">
      <alignment vertical="center" wrapText="1"/>
    </xf>
    <xf numFmtId="0" fontId="49" fillId="0" borderId="1" xfId="221" applyFont="1" applyFill="1" applyBorder="1" applyAlignment="1" applyProtection="1">
      <alignment horizontal="left" vertical="center" wrapText="1" indent="1"/>
    </xf>
    <xf numFmtId="199" fontId="49" fillId="0" borderId="1" xfId="0" applyNumberFormat="1" applyFont="1" applyFill="1" applyBorder="1" applyAlignment="1" applyProtection="1">
      <alignment horizontal="right" vertical="center" wrapText="1"/>
      <protection locked="0"/>
    </xf>
    <xf numFmtId="209" fontId="49" fillId="0" borderId="1" xfId="3" applyNumberFormat="1" applyFont="1" applyFill="1" applyBorder="1" applyAlignment="1" applyProtection="1">
      <alignment horizontal="right" vertical="center" wrapText="1"/>
      <protection locked="0"/>
    </xf>
    <xf numFmtId="0" fontId="21" fillId="0" borderId="1" xfId="221" applyFont="1" applyFill="1" applyBorder="1" applyAlignment="1" applyProtection="1">
      <alignment horizontal="left" vertical="center" wrapText="1"/>
    </xf>
    <xf numFmtId="49" fontId="16" fillId="0" borderId="1" xfId="0" applyNumberFormat="1" applyFont="1" applyFill="1" applyBorder="1" applyAlignment="1" applyProtection="1">
      <alignment horizontal="distributed" vertical="center" wrapText="1"/>
    </xf>
    <xf numFmtId="0" fontId="16" fillId="0" borderId="1" xfId="221" applyFont="1" applyFill="1" applyBorder="1" applyAlignment="1" applyProtection="1">
      <alignment horizontal="left" vertical="center" wrapText="1"/>
    </xf>
    <xf numFmtId="0" fontId="49" fillId="0" borderId="1" xfId="221" applyFont="1" applyFill="1" applyBorder="1" applyAlignment="1" applyProtection="1">
      <alignment horizontal="left" vertical="center" wrapText="1" indent="2"/>
    </xf>
    <xf numFmtId="0" fontId="49" fillId="0" borderId="1" xfId="221" applyFont="1" applyFill="1" applyBorder="1" applyAlignment="1" applyProtection="1">
      <alignment horizontal="left" vertical="center" wrapText="1" indent="3"/>
    </xf>
    <xf numFmtId="0" fontId="28" fillId="0" borderId="0" xfId="221" applyFont="1" applyFill="1" applyProtection="1">
      <alignment vertical="center"/>
    </xf>
    <xf numFmtId="3" fontId="49" fillId="0" borderId="1" xfId="0" applyNumberFormat="1" applyFont="1" applyFill="1" applyBorder="1" applyAlignment="1" applyProtection="1">
      <alignment horizontal="right" vertical="center" wrapText="1"/>
      <protection locked="0"/>
    </xf>
    <xf numFmtId="210" fontId="49" fillId="0" borderId="1" xfId="0" applyNumberFormat="1" applyFont="1" applyFill="1" applyBorder="1" applyAlignment="1" applyProtection="1">
      <alignment horizontal="right" vertical="center" wrapText="1"/>
      <protection locked="0"/>
    </xf>
    <xf numFmtId="3" fontId="49" fillId="0" borderId="1" xfId="0" applyNumberFormat="1" applyFont="1" applyFill="1" applyBorder="1" applyAlignment="1" applyProtection="1">
      <alignment horizontal="right" vertical="center"/>
      <protection locked="0"/>
    </xf>
    <xf numFmtId="199" fontId="49" fillId="0" borderId="1" xfId="0" applyNumberFormat="1" applyFont="1" applyFill="1" applyBorder="1" applyAlignment="1" applyProtection="1">
      <alignment horizontal="right" vertical="center"/>
      <protection locked="0"/>
    </xf>
    <xf numFmtId="0" fontId="21" fillId="0" borderId="1" xfId="158" applyFont="1" applyFill="1" applyBorder="1" applyAlignment="1" applyProtection="1">
      <alignment horizontal="left" vertical="center" wrapText="1"/>
    </xf>
    <xf numFmtId="0" fontId="38" fillId="0" borderId="1" xfId="221" applyFont="1" applyFill="1" applyBorder="1" applyAlignment="1" applyProtection="1">
      <alignment horizontal="distributed" vertical="center" wrapText="1"/>
    </xf>
    <xf numFmtId="0" fontId="16" fillId="0" borderId="1" xfId="221" applyNumberFormat="1" applyFont="1" applyFill="1" applyBorder="1" applyAlignment="1" applyProtection="1">
      <alignment horizontal="distributed" vertical="center" wrapText="1"/>
    </xf>
    <xf numFmtId="0" fontId="38" fillId="0" borderId="0" xfId="221" applyFont="1" applyFill="1" applyAlignment="1" applyProtection="1">
      <alignment horizontal="distributed" vertical="center" wrapText="1"/>
    </xf>
    <xf numFmtId="0" fontId="21" fillId="0" borderId="0" xfId="221" applyNumberFormat="1" applyFont="1" applyFill="1" applyAlignment="1" applyProtection="1">
      <alignment horizontal="left" vertical="top" wrapText="1"/>
    </xf>
    <xf numFmtId="199" fontId="25" fillId="0" borderId="0" xfId="158" applyNumberFormat="1" applyFont="1" applyFill="1" applyAlignment="1" applyProtection="1">
      <alignment vertical="center" wrapText="1"/>
    </xf>
    <xf numFmtId="0" fontId="21" fillId="0" borderId="0" xfId="221" applyFont="1" applyFill="1" applyAlignment="1" applyProtection="1">
      <alignment horizontal="left" vertical="center" wrapText="1" indent="2"/>
    </xf>
    <xf numFmtId="0" fontId="37" fillId="0" borderId="1" xfId="221" applyFont="1" applyFill="1" applyBorder="1" applyAlignment="1" applyProtection="1">
      <alignment vertical="center" wrapText="1"/>
    </xf>
    <xf numFmtId="43" fontId="31" fillId="0" borderId="1" xfId="1" applyFont="1" applyFill="1" applyBorder="1" applyAlignment="1" applyProtection="1">
      <alignment vertical="center" wrapText="1"/>
    </xf>
    <xf numFmtId="43" fontId="21" fillId="0" borderId="1" xfId="1" applyFont="1" applyFill="1" applyBorder="1" applyAlignment="1" applyProtection="1">
      <alignment vertical="center" wrapText="1"/>
    </xf>
    <xf numFmtId="0" fontId="68" fillId="0" borderId="0" xfId="210" applyFont="1" applyAlignment="1">
      <alignment vertical="center"/>
    </xf>
    <xf numFmtId="0" fontId="25" fillId="0" borderId="0" xfId="210" applyAlignment="1">
      <alignment vertical="center"/>
    </xf>
    <xf numFmtId="0" fontId="53" fillId="0" borderId="0" xfId="210" applyFont="1" applyAlignment="1">
      <alignment horizontal="center" vertical="center" wrapText="1"/>
    </xf>
    <xf numFmtId="0" fontId="69" fillId="3" borderId="0" xfId="210" applyFont="1" applyFill="1" applyAlignment="1">
      <alignment horizontal="center" vertical="center"/>
    </xf>
    <xf numFmtId="0" fontId="25" fillId="3" borderId="0" xfId="210" applyFill="1" applyAlignment="1">
      <alignment vertical="center"/>
    </xf>
    <xf numFmtId="0" fontId="70" fillId="0" borderId="0" xfId="210" applyFont="1" applyAlignment="1">
      <alignment vertical="center"/>
    </xf>
    <xf numFmtId="0" fontId="71" fillId="0" borderId="0" xfId="210" applyFont="1" applyAlignment="1">
      <alignment vertical="center"/>
    </xf>
    <xf numFmtId="0" fontId="68" fillId="3" borderId="0" xfId="210" applyFont="1" applyFill="1" applyAlignment="1">
      <alignment vertical="center"/>
    </xf>
    <xf numFmtId="0" fontId="71" fillId="0" borderId="0" xfId="210" applyFont="1" applyFill="1" applyAlignment="1">
      <alignment vertical="center"/>
    </xf>
    <xf numFmtId="0" fontId="49" fillId="0" borderId="0" xfId="210" applyFont="1" applyAlignment="1"/>
    <xf numFmtId="0" fontId="25" fillId="0" borderId="0" xfId="210" applyAlignment="1"/>
    <xf numFmtId="0" fontId="72" fillId="0" borderId="0" xfId="210" applyFont="1" applyAlignment="1">
      <alignment horizontal="left" vertical="center" wrapText="1"/>
    </xf>
    <xf numFmtId="0" fontId="72" fillId="0" borderId="0" xfId="210" applyFont="1" applyAlignment="1">
      <alignment horizontal="center" vertical="center" wrapText="1"/>
    </xf>
    <xf numFmtId="0" fontId="73" fillId="0" borderId="0" xfId="210" applyFont="1" applyAlignment="1">
      <alignment horizontal="center" wrapText="1"/>
    </xf>
    <xf numFmtId="0" fontId="74" fillId="0" borderId="0" xfId="210" applyFont="1" applyAlignment="1">
      <alignment vertical="top" wrapText="1"/>
    </xf>
    <xf numFmtId="0" fontId="44" fillId="0" borderId="0" xfId="210" applyFont="1" applyAlignment="1">
      <alignment horizontal="center" wrapText="1"/>
    </xf>
    <xf numFmtId="0" fontId="65" fillId="0" borderId="0" xfId="210" applyFont="1" applyAlignment="1">
      <alignment horizontal="center" vertical="center" wrapText="1"/>
    </xf>
    <xf numFmtId="0" fontId="75" fillId="0" borderId="0" xfId="210" applyFont="1" applyAlignment="1">
      <alignment horizontal="center" vertical="center" wrapText="1"/>
    </xf>
    <xf numFmtId="0" fontId="65" fillId="0" borderId="0" xfId="210" applyFont="1" applyAlignment="1">
      <alignment horizontal="center" vertical="top" wrapText="1"/>
    </xf>
    <xf numFmtId="0" fontId="75" fillId="0" borderId="0" xfId="210" applyFont="1" applyAlignment="1">
      <alignment horizontal="center" vertical="top" wrapText="1"/>
    </xf>
    <xf numFmtId="0" fontId="76" fillId="0" borderId="0" xfId="210" applyFont="1" applyAlignment="1">
      <alignment horizontal="center" vertical="top"/>
    </xf>
    <xf numFmtId="0" fontId="77" fillId="0" borderId="0" xfId="210" applyFont="1" applyAlignment="1">
      <alignment horizontal="center"/>
    </xf>
    <xf numFmtId="49" fontId="77" fillId="0" borderId="0" xfId="210" applyNumberFormat="1" applyFont="1" applyAlignment="1">
      <alignment horizontal="center"/>
    </xf>
    <xf numFmtId="0" fontId="25" fillId="0" borderId="0" xfId="210" applyFont="1" applyAlignment="1"/>
  </cellXfs>
  <cellStyles count="24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链接单元格 5" xfId="49"/>
    <cellStyle name="强调文字颜色 2 3 2" xfId="50"/>
    <cellStyle name="汇总 6" xfId="51"/>
    <cellStyle name="Accent5 9" xfId="52"/>
    <cellStyle name="_ET_STYLE_NoName_00__Book1_1 2 2 2" xfId="53"/>
    <cellStyle name="部门 4" xfId="54"/>
    <cellStyle name="Accent1 5" xfId="55"/>
    <cellStyle name="args.style" xfId="56"/>
    <cellStyle name="好 3 2 2" xfId="57"/>
    <cellStyle name="适中 5 2" xfId="58"/>
    <cellStyle name="Accent2 - 20% 2" xfId="59"/>
    <cellStyle name="Accent2 - 40%" xfId="60"/>
    <cellStyle name="Accent6 4" xfId="61"/>
    <cellStyle name="Input [yellow] 4" xfId="62"/>
    <cellStyle name="好_0605石屏县 2 2" xfId="63"/>
    <cellStyle name="日期" xfId="64"/>
    <cellStyle name="Accent2 - 60%" xfId="65"/>
    <cellStyle name="60% - 强调文字颜色 6 3 2" xfId="66"/>
    <cellStyle name="差_Book1 2" xfId="67"/>
    <cellStyle name="60% - 强调文字颜色 4 2 2 2" xfId="68"/>
    <cellStyle name="好_2007年地州资金往来对账表 3" xfId="69"/>
    <cellStyle name="60% - 强调文字颜色 2 3" xfId="70"/>
    <cellStyle name="_ET_STYLE_NoName_00__Sheet3" xfId="71"/>
    <cellStyle name="Accent5 - 60% 2 2" xfId="72"/>
    <cellStyle name="解释性文本 2 2" xfId="73"/>
    <cellStyle name="60% - 强调文字颜色 2 2 2" xfId="74"/>
    <cellStyle name="标题 1 5 2" xfId="75"/>
    <cellStyle name="差 7" xfId="76"/>
    <cellStyle name="40% - 强调文字颜色 4 2" xfId="77"/>
    <cellStyle name="标题 4 5 3" xfId="78"/>
    <cellStyle name="PSHeading 4" xfId="79"/>
    <cellStyle name="差_0605石屏" xfId="80"/>
    <cellStyle name="20% - 强调文字颜色 3 3" xfId="81"/>
    <cellStyle name="输出 3 3" xfId="82"/>
    <cellStyle name="编号 3 2" xfId="83"/>
    <cellStyle name="常规 428" xfId="84"/>
    <cellStyle name="标题 5 4" xfId="85"/>
    <cellStyle name="常规 429" xfId="86"/>
    <cellStyle name="检查单元格 3 4" xfId="87"/>
    <cellStyle name="PSChar" xfId="88"/>
    <cellStyle name="计算 4" xfId="89"/>
    <cellStyle name="常规_exceltmp1 2" xfId="90"/>
    <cellStyle name="60% - 强调文字颜色 5 2 2 2" xfId="91"/>
    <cellStyle name="_弱电系统设备配置报价清单" xfId="92"/>
    <cellStyle name="_Book1_3 2" xfId="93"/>
    <cellStyle name="超级链接 2 2" xfId="94"/>
    <cellStyle name="差_2008年地州对账表(国库资金） 3" xfId="95"/>
    <cellStyle name="标题 2 2 2 2" xfId="96"/>
    <cellStyle name="Percent [2]" xfId="97"/>
    <cellStyle name="_关闭破产企业已移交地方管理中小学校退休教师情况明细表(1)" xfId="98"/>
    <cellStyle name="警告文本 4 2" xfId="99"/>
    <cellStyle name="强调文字颜色 2 2 2 2" xfId="100"/>
    <cellStyle name="Accent1 - 20% 2" xfId="101"/>
    <cellStyle name="20% - 强调文字颜色 1 3" xfId="102"/>
    <cellStyle name="20% - 强调文字颜色 2 2" xfId="103"/>
    <cellStyle name="60% - 强调文字颜色 3 2 2 2" xfId="104"/>
    <cellStyle name="20% - 强调文字颜色 3 2" xfId="105"/>
    <cellStyle name="20% - 强调文字颜色 4 2" xfId="106"/>
    <cellStyle name="Mon閠aire_!!!GO" xfId="107"/>
    <cellStyle name="20% - 强调文字颜色 4 3" xfId="108"/>
    <cellStyle name="Accent6 - 60% 2 2" xfId="109"/>
    <cellStyle name="20% - 强调文字颜色 5 2" xfId="110"/>
    <cellStyle name="20% - 强调文字颜色 6 3" xfId="111"/>
    <cellStyle name="40% - 强调文字颜色 1 2" xfId="112"/>
    <cellStyle name="常规 9 2" xfId="113"/>
    <cellStyle name="40% - 强调文字颜色 2 3" xfId="114"/>
    <cellStyle name="40% - 强调文字颜色 3 3" xfId="115"/>
    <cellStyle name="千位分隔 5" xfId="116"/>
    <cellStyle name="40% - 强调文字颜色 5 2" xfId="117"/>
    <cellStyle name="60% - 强调文字颜色 4 3" xfId="118"/>
    <cellStyle name="Accent2 5" xfId="119"/>
    <cellStyle name="40% - 强调文字颜色 6 3" xfId="120"/>
    <cellStyle name="60% - 强调文字颜色 1 2" xfId="121"/>
    <cellStyle name="商品名称 2 2" xfId="122"/>
    <cellStyle name="标题 3 2 4" xfId="123"/>
    <cellStyle name="60% - 强调文字颜色 1 3" xfId="124"/>
    <cellStyle name="注释 2" xfId="125"/>
    <cellStyle name="60% - 强调文字颜色 3 3" xfId="126"/>
    <cellStyle name="常规 20" xfId="127"/>
    <cellStyle name="常规_exceltmp1" xfId="128"/>
    <cellStyle name="60% - 强调文字颜色 5 3" xfId="129"/>
    <cellStyle name="RowLevel_0" xfId="130"/>
    <cellStyle name="强调文字颜色 5 2 3" xfId="131"/>
    <cellStyle name="Header2" xfId="132"/>
    <cellStyle name="6mal" xfId="133"/>
    <cellStyle name="Accent5 - 20%" xfId="134"/>
    <cellStyle name="Date 3" xfId="135"/>
    <cellStyle name="sstot" xfId="136"/>
    <cellStyle name="Header1 2" xfId="137"/>
    <cellStyle name="输入 2 4" xfId="138"/>
    <cellStyle name="Milliers_!!!GO" xfId="139"/>
    <cellStyle name="Mon閠aire [0]_!!!GO" xfId="140"/>
    <cellStyle name="好_0502通海县" xfId="141"/>
    <cellStyle name="Accent3 - 40%" xfId="142"/>
    <cellStyle name="捠壿 [0.00]_Region Orders (2)" xfId="143"/>
    <cellStyle name="Accent4 - 60%" xfId="144"/>
    <cellStyle name="常规 15 2 2" xfId="145"/>
    <cellStyle name="comma zerodec" xfId="146"/>
    <cellStyle name="Moneda_96 Risk" xfId="147"/>
    <cellStyle name="百分比 2" xfId="148"/>
    <cellStyle name="强调 2 2" xfId="149"/>
    <cellStyle name="Accent6 - 40%" xfId="150"/>
    <cellStyle name="PSSpacer" xfId="151"/>
    <cellStyle name="New Times Roman" xfId="152"/>
    <cellStyle name="借出原因" xfId="153"/>
    <cellStyle name="标题 1 2 2" xfId="154"/>
    <cellStyle name="Category" xfId="155"/>
    <cellStyle name="Comma [0]_!!!GO" xfId="156"/>
    <cellStyle name="汇总 2" xfId="157"/>
    <cellStyle name="常规_2007年云南省向人大报送政府收支预算表格式编制过程表" xfId="158"/>
    <cellStyle name="ColLevel_0" xfId="159"/>
    <cellStyle name="Comma_!!!GO" xfId="160"/>
    <cellStyle name="Currency_!!!GO" xfId="161"/>
    <cellStyle name="分级显示列_1_Book1" xfId="162"/>
    <cellStyle name="Currency1" xfId="163"/>
    <cellStyle name="常规 2 2 11 2" xfId="164"/>
    <cellStyle name="差_0502通海县 3" xfId="165"/>
    <cellStyle name="Dollar (zero dec)" xfId="166"/>
    <cellStyle name="标题 2 2" xfId="167"/>
    <cellStyle name="Grey" xfId="168"/>
    <cellStyle name="千位分隔 13" xfId="169"/>
    <cellStyle name="千位分隔 2 4" xfId="170"/>
    <cellStyle name="强调文字颜色 3 3" xfId="171"/>
    <cellStyle name="Input Cells" xfId="172"/>
    <cellStyle name="Linked Cells" xfId="173"/>
    <cellStyle name="Millares [0]_96 Risk" xfId="174"/>
    <cellStyle name="Millares_96 Risk" xfId="175"/>
    <cellStyle name="Moneda [0]_96 Risk" xfId="176"/>
    <cellStyle name="数量 3" xfId="177"/>
    <cellStyle name="Month" xfId="178"/>
    <cellStyle name="no dec" xfId="179"/>
    <cellStyle name="常规 101 3" xfId="180"/>
    <cellStyle name="Normal" xfId="181"/>
    <cellStyle name="Normal - Style1" xfId="182"/>
    <cellStyle name="PSInt" xfId="183"/>
    <cellStyle name="常规 2 4" xfId="184"/>
    <cellStyle name="per.style" xfId="185"/>
    <cellStyle name="标题 5" xfId="186"/>
    <cellStyle name="百分比 8" xfId="187"/>
    <cellStyle name="Pourcentage_pldt" xfId="188"/>
    <cellStyle name="强调文字颜色 4 2" xfId="189"/>
    <cellStyle name="PSDate" xfId="190"/>
    <cellStyle name="PSDec" xfId="191"/>
    <cellStyle name="常规 10" xfId="192"/>
    <cellStyle name="Standard_AREAS" xfId="193"/>
    <cellStyle name="标题 4 2" xfId="194"/>
    <cellStyle name="常规 2 15" xfId="195"/>
    <cellStyle name="常规 15 2" xfId="196"/>
    <cellStyle name="常规 2 2 6" xfId="197"/>
    <cellStyle name="标题 3 2" xfId="198"/>
    <cellStyle name="标题1 4" xfId="199"/>
    <cellStyle name="捠壿_Region Orders (2)" xfId="200"/>
    <cellStyle name="后继超级链接 3" xfId="201"/>
    <cellStyle name="常规 5 42" xfId="202"/>
    <cellStyle name="常规 19 2" xfId="203"/>
    <cellStyle name="千位分隔 6" xfId="204"/>
    <cellStyle name="表标题" xfId="205"/>
    <cellStyle name="常规 2 2" xfId="206"/>
    <cellStyle name="常规 2 2 2" xfId="207"/>
    <cellStyle name="常规 28" xfId="208"/>
    <cellStyle name="昗弨_Pacific Region P&amp;L" xfId="209"/>
    <cellStyle name="常规 10 2 2" xfId="210"/>
    <cellStyle name="常规 10 2_报预算局：2016年云南省及省本级1-7月社保基金预算执行情况表（0823）" xfId="211"/>
    <cellStyle name="常规 11 3" xfId="212"/>
    <cellStyle name="常规 16" xfId="213"/>
    <cellStyle name="分级显示行_1_Book1" xfId="214"/>
    <cellStyle name="常规 23" xfId="215"/>
    <cellStyle name="常规 19" xfId="216"/>
    <cellStyle name="常规 19 10" xfId="217"/>
    <cellStyle name="常规 19 2 2" xfId="218"/>
    <cellStyle name="千位分隔 2" xfId="219"/>
    <cellStyle name="常规 32" xfId="220"/>
    <cellStyle name="常规_2007年云南省向人大报送政府收支预算表格式编制过程表 2" xfId="221"/>
    <cellStyle name="强调 3" xfId="222"/>
    <cellStyle name="常规 4" xfId="223"/>
    <cellStyle name="常规 431" xfId="224"/>
    <cellStyle name="常规 452" xfId="225"/>
    <cellStyle name="常规 8" xfId="226"/>
    <cellStyle name="常规_2004年基金预算(二稿)" xfId="227"/>
    <cellStyle name="常规_2007年云南省向人大报送政府收支预算表格式编制过程表 2 2" xfId="228"/>
    <cellStyle name="千位[0]_ 方正PC" xfId="229"/>
    <cellStyle name="常规_表样--2016年1至7月云南省及省本级地方财政收支执行情况（国资预算）全省数据与国库一致send预算局826" xfId="230"/>
    <cellStyle name="超链接 2" xfId="231"/>
    <cellStyle name="超链接 2 2" xfId="232"/>
    <cellStyle name="千分位_97-917" xfId="233"/>
    <cellStyle name="千分位[0]_laroux" xfId="234"/>
    <cellStyle name="强调 1" xfId="235"/>
    <cellStyle name="强调文字颜色 1 3" xfId="236"/>
    <cellStyle name="强调文字颜色 3 2" xfId="237"/>
    <cellStyle name="强调文字颜色 6 3" xfId="238"/>
    <cellStyle name="未定义" xfId="239"/>
  </cellStyles>
  <dxfs count="9">
    <dxf>
      <font>
        <color indexed="9"/>
      </font>
    </dxf>
    <dxf>
      <font>
        <b val="1"/>
        <i val="0"/>
      </font>
    </dxf>
    <dxf>
      <border>
        <left/>
        <right/>
        <top/>
        <bottom style="thin">
          <color auto="1"/>
        </bottom>
      </border>
    </dxf>
    <dxf>
      <font>
        <color rgb="FF9C0006"/>
      </font>
      <fill>
        <patternFill patternType="solid">
          <bgColor rgb="FFFF0000"/>
        </patternFill>
      </fill>
    </dxf>
    <dxf>
      <fill>
        <patternFill patternType="solid">
          <bgColor rgb="FFFF0000"/>
        </patternFill>
      </fill>
    </dxf>
    <dxf>
      <font>
        <color rgb="FF9C0006"/>
      </font>
    </dxf>
    <dxf>
      <font>
        <color indexed="10"/>
      </font>
    </dxf>
    <dxf>
      <font>
        <b val="0"/>
        <i val="0"/>
        <color indexed="9"/>
      </font>
    </dxf>
    <dxf>
      <font>
        <b val="0"/>
        <color indexed="9"/>
      </font>
    </dxf>
  </dxfs>
  <tableStyles count="0" defaultTableStyle="TableStyleMedium2"/>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72.xml"/><Relationship Id="rId98" Type="http://schemas.openxmlformats.org/officeDocument/2006/relationships/externalLink" Target="externalLinks/externalLink71.xml"/><Relationship Id="rId97" Type="http://schemas.openxmlformats.org/officeDocument/2006/relationships/externalLink" Target="externalLinks/externalLink70.xml"/><Relationship Id="rId96" Type="http://schemas.openxmlformats.org/officeDocument/2006/relationships/externalLink" Target="externalLinks/externalLink69.xml"/><Relationship Id="rId95" Type="http://schemas.openxmlformats.org/officeDocument/2006/relationships/externalLink" Target="externalLinks/externalLink68.xml"/><Relationship Id="rId94" Type="http://schemas.openxmlformats.org/officeDocument/2006/relationships/externalLink" Target="externalLinks/externalLink67.xml"/><Relationship Id="rId93" Type="http://schemas.openxmlformats.org/officeDocument/2006/relationships/externalLink" Target="externalLinks/externalLink66.xml"/><Relationship Id="rId92" Type="http://schemas.openxmlformats.org/officeDocument/2006/relationships/externalLink" Target="externalLinks/externalLink65.xml"/><Relationship Id="rId91" Type="http://schemas.openxmlformats.org/officeDocument/2006/relationships/externalLink" Target="externalLinks/externalLink64.xml"/><Relationship Id="rId90" Type="http://schemas.openxmlformats.org/officeDocument/2006/relationships/externalLink" Target="externalLinks/externalLink63.xml"/><Relationship Id="rId9" Type="http://schemas.openxmlformats.org/officeDocument/2006/relationships/worksheet" Target="worksheets/sheet9.xml"/><Relationship Id="rId89" Type="http://schemas.openxmlformats.org/officeDocument/2006/relationships/externalLink" Target="externalLinks/externalLink62.xml"/><Relationship Id="rId88" Type="http://schemas.openxmlformats.org/officeDocument/2006/relationships/externalLink" Target="externalLinks/externalLink61.xml"/><Relationship Id="rId87" Type="http://schemas.openxmlformats.org/officeDocument/2006/relationships/externalLink" Target="externalLinks/externalLink60.xml"/><Relationship Id="rId86" Type="http://schemas.openxmlformats.org/officeDocument/2006/relationships/externalLink" Target="externalLinks/externalLink59.xml"/><Relationship Id="rId85" Type="http://schemas.openxmlformats.org/officeDocument/2006/relationships/externalLink" Target="externalLinks/externalLink58.xml"/><Relationship Id="rId84" Type="http://schemas.openxmlformats.org/officeDocument/2006/relationships/externalLink" Target="externalLinks/externalLink57.xml"/><Relationship Id="rId83" Type="http://schemas.openxmlformats.org/officeDocument/2006/relationships/externalLink" Target="externalLinks/externalLink56.xml"/><Relationship Id="rId82" Type="http://schemas.openxmlformats.org/officeDocument/2006/relationships/externalLink" Target="externalLinks/externalLink55.xml"/><Relationship Id="rId81" Type="http://schemas.openxmlformats.org/officeDocument/2006/relationships/externalLink" Target="externalLinks/externalLink54.xml"/><Relationship Id="rId80" Type="http://schemas.openxmlformats.org/officeDocument/2006/relationships/externalLink" Target="externalLinks/externalLink53.xml"/><Relationship Id="rId8" Type="http://schemas.openxmlformats.org/officeDocument/2006/relationships/worksheet" Target="worksheets/sheet8.xml"/><Relationship Id="rId79" Type="http://schemas.openxmlformats.org/officeDocument/2006/relationships/externalLink" Target="externalLinks/externalLink52.xml"/><Relationship Id="rId78" Type="http://schemas.openxmlformats.org/officeDocument/2006/relationships/externalLink" Target="externalLinks/externalLink51.xml"/><Relationship Id="rId77" Type="http://schemas.openxmlformats.org/officeDocument/2006/relationships/externalLink" Target="externalLinks/externalLink50.xml"/><Relationship Id="rId76" Type="http://schemas.openxmlformats.org/officeDocument/2006/relationships/externalLink" Target="externalLinks/externalLink49.xml"/><Relationship Id="rId75" Type="http://schemas.openxmlformats.org/officeDocument/2006/relationships/externalLink" Target="externalLinks/externalLink48.xml"/><Relationship Id="rId74" Type="http://schemas.openxmlformats.org/officeDocument/2006/relationships/externalLink" Target="externalLinks/externalLink47.xml"/><Relationship Id="rId73" Type="http://schemas.openxmlformats.org/officeDocument/2006/relationships/externalLink" Target="externalLinks/externalLink46.xml"/><Relationship Id="rId72" Type="http://schemas.openxmlformats.org/officeDocument/2006/relationships/externalLink" Target="externalLinks/externalLink45.xml"/><Relationship Id="rId71" Type="http://schemas.openxmlformats.org/officeDocument/2006/relationships/externalLink" Target="externalLinks/externalLink44.xml"/><Relationship Id="rId70" Type="http://schemas.openxmlformats.org/officeDocument/2006/relationships/externalLink" Target="externalLinks/externalLink43.xml"/><Relationship Id="rId7" Type="http://schemas.openxmlformats.org/officeDocument/2006/relationships/worksheet" Target="worksheets/sheet7.xml"/><Relationship Id="rId69" Type="http://schemas.openxmlformats.org/officeDocument/2006/relationships/externalLink" Target="externalLinks/externalLink42.xml"/><Relationship Id="rId68" Type="http://schemas.openxmlformats.org/officeDocument/2006/relationships/externalLink" Target="externalLinks/externalLink41.xml"/><Relationship Id="rId67" Type="http://schemas.openxmlformats.org/officeDocument/2006/relationships/externalLink" Target="externalLinks/externalLink40.xml"/><Relationship Id="rId66" Type="http://schemas.openxmlformats.org/officeDocument/2006/relationships/externalLink" Target="externalLinks/externalLink39.xml"/><Relationship Id="rId65" Type="http://schemas.openxmlformats.org/officeDocument/2006/relationships/externalLink" Target="externalLinks/externalLink38.xml"/><Relationship Id="rId64" Type="http://schemas.openxmlformats.org/officeDocument/2006/relationships/externalLink" Target="externalLinks/externalLink37.xml"/><Relationship Id="rId63" Type="http://schemas.openxmlformats.org/officeDocument/2006/relationships/externalLink" Target="externalLinks/externalLink36.xml"/><Relationship Id="rId62" Type="http://schemas.openxmlformats.org/officeDocument/2006/relationships/externalLink" Target="externalLinks/externalLink35.xml"/><Relationship Id="rId61" Type="http://schemas.openxmlformats.org/officeDocument/2006/relationships/externalLink" Target="externalLinks/externalLink34.xml"/><Relationship Id="rId60" Type="http://schemas.openxmlformats.org/officeDocument/2006/relationships/externalLink" Target="externalLinks/externalLink33.xml"/><Relationship Id="rId6" Type="http://schemas.openxmlformats.org/officeDocument/2006/relationships/worksheet" Target="worksheets/sheet6.xml"/><Relationship Id="rId59" Type="http://schemas.openxmlformats.org/officeDocument/2006/relationships/externalLink" Target="externalLinks/externalLink32.xml"/><Relationship Id="rId58" Type="http://schemas.openxmlformats.org/officeDocument/2006/relationships/externalLink" Target="externalLinks/externalLink31.xml"/><Relationship Id="rId57" Type="http://schemas.openxmlformats.org/officeDocument/2006/relationships/externalLink" Target="externalLinks/externalLink30.xml"/><Relationship Id="rId56" Type="http://schemas.openxmlformats.org/officeDocument/2006/relationships/externalLink" Target="externalLinks/externalLink29.xml"/><Relationship Id="rId55" Type="http://schemas.openxmlformats.org/officeDocument/2006/relationships/externalLink" Target="externalLinks/externalLink28.xml"/><Relationship Id="rId54" Type="http://schemas.openxmlformats.org/officeDocument/2006/relationships/externalLink" Target="externalLinks/externalLink27.xml"/><Relationship Id="rId53" Type="http://schemas.openxmlformats.org/officeDocument/2006/relationships/externalLink" Target="externalLinks/externalLink26.xml"/><Relationship Id="rId52" Type="http://schemas.openxmlformats.org/officeDocument/2006/relationships/externalLink" Target="externalLinks/externalLink25.xml"/><Relationship Id="rId51" Type="http://schemas.openxmlformats.org/officeDocument/2006/relationships/externalLink" Target="externalLinks/externalLink24.xml"/><Relationship Id="rId50" Type="http://schemas.openxmlformats.org/officeDocument/2006/relationships/externalLink" Target="externalLinks/externalLink23.xml"/><Relationship Id="rId5" Type="http://schemas.openxmlformats.org/officeDocument/2006/relationships/worksheet" Target="worksheets/sheet5.xml"/><Relationship Id="rId49" Type="http://schemas.openxmlformats.org/officeDocument/2006/relationships/externalLink" Target="externalLinks/externalLink22.xml"/><Relationship Id="rId48" Type="http://schemas.openxmlformats.org/officeDocument/2006/relationships/externalLink" Target="externalLinks/externalLink21.xml"/><Relationship Id="rId47" Type="http://schemas.openxmlformats.org/officeDocument/2006/relationships/externalLink" Target="externalLinks/externalLink20.xml"/><Relationship Id="rId46" Type="http://schemas.openxmlformats.org/officeDocument/2006/relationships/externalLink" Target="externalLinks/externalLink19.xml"/><Relationship Id="rId45" Type="http://schemas.openxmlformats.org/officeDocument/2006/relationships/externalLink" Target="externalLinks/externalLink18.xml"/><Relationship Id="rId44" Type="http://schemas.openxmlformats.org/officeDocument/2006/relationships/externalLink" Target="externalLinks/externalLink17.xml"/><Relationship Id="rId43" Type="http://schemas.openxmlformats.org/officeDocument/2006/relationships/externalLink" Target="externalLinks/externalLink16.xml"/><Relationship Id="rId42" Type="http://schemas.openxmlformats.org/officeDocument/2006/relationships/externalLink" Target="externalLinks/externalLink15.xml"/><Relationship Id="rId41" Type="http://schemas.openxmlformats.org/officeDocument/2006/relationships/externalLink" Target="externalLinks/externalLink14.xml"/><Relationship Id="rId40" Type="http://schemas.openxmlformats.org/officeDocument/2006/relationships/externalLink" Target="externalLinks/externalLink13.xml"/><Relationship Id="rId4" Type="http://schemas.openxmlformats.org/officeDocument/2006/relationships/worksheet" Target="worksheets/sheet4.xml"/><Relationship Id="rId39" Type="http://schemas.openxmlformats.org/officeDocument/2006/relationships/externalLink" Target="externalLinks/externalLink12.xml"/><Relationship Id="rId38" Type="http://schemas.openxmlformats.org/officeDocument/2006/relationships/externalLink" Target="externalLinks/externalLink11.xml"/><Relationship Id="rId37" Type="http://schemas.openxmlformats.org/officeDocument/2006/relationships/externalLink" Target="externalLinks/externalLink10.xml"/><Relationship Id="rId36" Type="http://schemas.openxmlformats.org/officeDocument/2006/relationships/externalLink" Target="externalLinks/externalLink9.xml"/><Relationship Id="rId35" Type="http://schemas.openxmlformats.org/officeDocument/2006/relationships/externalLink" Target="externalLinks/externalLink8.xml"/><Relationship Id="rId34" Type="http://schemas.openxmlformats.org/officeDocument/2006/relationships/externalLink" Target="externalLinks/externalLink7.xml"/><Relationship Id="rId33" Type="http://schemas.openxmlformats.org/officeDocument/2006/relationships/externalLink" Target="externalLinks/externalLink6.xml"/><Relationship Id="rId32" Type="http://schemas.openxmlformats.org/officeDocument/2006/relationships/externalLink" Target="externalLinks/externalLink5.xml"/><Relationship Id="rId31" Type="http://schemas.openxmlformats.org/officeDocument/2006/relationships/externalLink" Target="externalLinks/externalLink4.xml"/><Relationship Id="rId30" Type="http://schemas.openxmlformats.org/officeDocument/2006/relationships/externalLink" Target="externalLinks/externalLink3.xml"/><Relationship Id="rId3" Type="http://schemas.openxmlformats.org/officeDocument/2006/relationships/worksheet" Target="worksheets/sheet3.xml"/><Relationship Id="rId29" Type="http://schemas.openxmlformats.org/officeDocument/2006/relationships/externalLink" Target="externalLinks/externalLink2.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2" Type="http://schemas.openxmlformats.org/officeDocument/2006/relationships/styles" Target="styles.xml"/><Relationship Id="rId171" Type="http://schemas.openxmlformats.org/officeDocument/2006/relationships/sharedStrings" Target="sharedStrings.xml"/><Relationship Id="rId170" Type="http://schemas.openxmlformats.org/officeDocument/2006/relationships/theme" Target="theme/theme1.xml"/><Relationship Id="rId17" Type="http://schemas.openxmlformats.org/officeDocument/2006/relationships/worksheet" Target="worksheets/sheet17.xml"/><Relationship Id="rId169" Type="http://schemas.openxmlformats.org/officeDocument/2006/relationships/externalLink" Target="externalLinks/externalLink142.xml"/><Relationship Id="rId168" Type="http://schemas.openxmlformats.org/officeDocument/2006/relationships/externalLink" Target="externalLinks/externalLink141.xml"/><Relationship Id="rId167" Type="http://schemas.openxmlformats.org/officeDocument/2006/relationships/externalLink" Target="externalLinks/externalLink140.xml"/><Relationship Id="rId166" Type="http://schemas.openxmlformats.org/officeDocument/2006/relationships/externalLink" Target="externalLinks/externalLink139.xml"/><Relationship Id="rId165" Type="http://schemas.openxmlformats.org/officeDocument/2006/relationships/externalLink" Target="externalLinks/externalLink138.xml"/><Relationship Id="rId164" Type="http://schemas.openxmlformats.org/officeDocument/2006/relationships/externalLink" Target="externalLinks/externalLink137.xml"/><Relationship Id="rId163" Type="http://schemas.openxmlformats.org/officeDocument/2006/relationships/externalLink" Target="externalLinks/externalLink136.xml"/><Relationship Id="rId162" Type="http://schemas.openxmlformats.org/officeDocument/2006/relationships/externalLink" Target="externalLinks/externalLink135.xml"/><Relationship Id="rId161" Type="http://schemas.openxmlformats.org/officeDocument/2006/relationships/externalLink" Target="externalLinks/externalLink134.xml"/><Relationship Id="rId160" Type="http://schemas.openxmlformats.org/officeDocument/2006/relationships/externalLink" Target="externalLinks/externalLink133.xml"/><Relationship Id="rId16" Type="http://schemas.openxmlformats.org/officeDocument/2006/relationships/worksheet" Target="worksheets/sheet16.xml"/><Relationship Id="rId159" Type="http://schemas.openxmlformats.org/officeDocument/2006/relationships/externalLink" Target="externalLinks/externalLink132.xml"/><Relationship Id="rId158" Type="http://schemas.openxmlformats.org/officeDocument/2006/relationships/externalLink" Target="externalLinks/externalLink131.xml"/><Relationship Id="rId157" Type="http://schemas.openxmlformats.org/officeDocument/2006/relationships/externalLink" Target="externalLinks/externalLink130.xml"/><Relationship Id="rId156" Type="http://schemas.openxmlformats.org/officeDocument/2006/relationships/externalLink" Target="externalLinks/externalLink129.xml"/><Relationship Id="rId155" Type="http://schemas.openxmlformats.org/officeDocument/2006/relationships/externalLink" Target="externalLinks/externalLink128.xml"/><Relationship Id="rId154" Type="http://schemas.openxmlformats.org/officeDocument/2006/relationships/externalLink" Target="externalLinks/externalLink127.xml"/><Relationship Id="rId153" Type="http://schemas.openxmlformats.org/officeDocument/2006/relationships/externalLink" Target="externalLinks/externalLink126.xml"/><Relationship Id="rId152" Type="http://schemas.openxmlformats.org/officeDocument/2006/relationships/externalLink" Target="externalLinks/externalLink125.xml"/><Relationship Id="rId151" Type="http://schemas.openxmlformats.org/officeDocument/2006/relationships/externalLink" Target="externalLinks/externalLink124.xml"/><Relationship Id="rId150" Type="http://schemas.openxmlformats.org/officeDocument/2006/relationships/externalLink" Target="externalLinks/externalLink123.xml"/><Relationship Id="rId15" Type="http://schemas.openxmlformats.org/officeDocument/2006/relationships/worksheet" Target="worksheets/sheet15.xml"/><Relationship Id="rId149" Type="http://schemas.openxmlformats.org/officeDocument/2006/relationships/externalLink" Target="externalLinks/externalLink122.xml"/><Relationship Id="rId148" Type="http://schemas.openxmlformats.org/officeDocument/2006/relationships/externalLink" Target="externalLinks/externalLink121.xml"/><Relationship Id="rId147" Type="http://schemas.openxmlformats.org/officeDocument/2006/relationships/externalLink" Target="externalLinks/externalLink120.xml"/><Relationship Id="rId146" Type="http://schemas.openxmlformats.org/officeDocument/2006/relationships/externalLink" Target="externalLinks/externalLink119.xml"/><Relationship Id="rId145" Type="http://schemas.openxmlformats.org/officeDocument/2006/relationships/externalLink" Target="externalLinks/externalLink118.xml"/><Relationship Id="rId144" Type="http://schemas.openxmlformats.org/officeDocument/2006/relationships/externalLink" Target="externalLinks/externalLink117.xml"/><Relationship Id="rId143" Type="http://schemas.openxmlformats.org/officeDocument/2006/relationships/externalLink" Target="externalLinks/externalLink116.xml"/><Relationship Id="rId142" Type="http://schemas.openxmlformats.org/officeDocument/2006/relationships/externalLink" Target="externalLinks/externalLink115.xml"/><Relationship Id="rId141" Type="http://schemas.openxmlformats.org/officeDocument/2006/relationships/externalLink" Target="externalLinks/externalLink114.xml"/><Relationship Id="rId140" Type="http://schemas.openxmlformats.org/officeDocument/2006/relationships/externalLink" Target="externalLinks/externalLink113.xml"/><Relationship Id="rId14" Type="http://schemas.openxmlformats.org/officeDocument/2006/relationships/worksheet" Target="worksheets/sheet14.xml"/><Relationship Id="rId139" Type="http://schemas.openxmlformats.org/officeDocument/2006/relationships/externalLink" Target="externalLinks/externalLink112.xml"/><Relationship Id="rId138" Type="http://schemas.openxmlformats.org/officeDocument/2006/relationships/externalLink" Target="externalLinks/externalLink111.xml"/><Relationship Id="rId137" Type="http://schemas.openxmlformats.org/officeDocument/2006/relationships/externalLink" Target="externalLinks/externalLink110.xml"/><Relationship Id="rId136" Type="http://schemas.openxmlformats.org/officeDocument/2006/relationships/externalLink" Target="externalLinks/externalLink109.xml"/><Relationship Id="rId135" Type="http://schemas.openxmlformats.org/officeDocument/2006/relationships/externalLink" Target="externalLinks/externalLink108.xml"/><Relationship Id="rId134" Type="http://schemas.openxmlformats.org/officeDocument/2006/relationships/externalLink" Target="externalLinks/externalLink107.xml"/><Relationship Id="rId133" Type="http://schemas.openxmlformats.org/officeDocument/2006/relationships/externalLink" Target="externalLinks/externalLink106.xml"/><Relationship Id="rId132" Type="http://schemas.openxmlformats.org/officeDocument/2006/relationships/externalLink" Target="externalLinks/externalLink105.xml"/><Relationship Id="rId131" Type="http://schemas.openxmlformats.org/officeDocument/2006/relationships/externalLink" Target="externalLinks/externalLink104.xml"/><Relationship Id="rId130" Type="http://schemas.openxmlformats.org/officeDocument/2006/relationships/externalLink" Target="externalLinks/externalLink103.xml"/><Relationship Id="rId13" Type="http://schemas.openxmlformats.org/officeDocument/2006/relationships/worksheet" Target="worksheets/sheet13.xml"/><Relationship Id="rId129" Type="http://schemas.openxmlformats.org/officeDocument/2006/relationships/externalLink" Target="externalLinks/externalLink102.xml"/><Relationship Id="rId128" Type="http://schemas.openxmlformats.org/officeDocument/2006/relationships/externalLink" Target="externalLinks/externalLink101.xml"/><Relationship Id="rId127" Type="http://schemas.openxmlformats.org/officeDocument/2006/relationships/externalLink" Target="externalLinks/externalLink100.xml"/><Relationship Id="rId126" Type="http://schemas.openxmlformats.org/officeDocument/2006/relationships/externalLink" Target="externalLinks/externalLink99.xml"/><Relationship Id="rId125" Type="http://schemas.openxmlformats.org/officeDocument/2006/relationships/externalLink" Target="externalLinks/externalLink98.xml"/><Relationship Id="rId124" Type="http://schemas.openxmlformats.org/officeDocument/2006/relationships/externalLink" Target="externalLinks/externalLink97.xml"/><Relationship Id="rId123" Type="http://schemas.openxmlformats.org/officeDocument/2006/relationships/externalLink" Target="externalLinks/externalLink96.xml"/><Relationship Id="rId122" Type="http://schemas.openxmlformats.org/officeDocument/2006/relationships/externalLink" Target="externalLinks/externalLink95.xml"/><Relationship Id="rId121" Type="http://schemas.openxmlformats.org/officeDocument/2006/relationships/externalLink" Target="externalLinks/externalLink94.xml"/><Relationship Id="rId120" Type="http://schemas.openxmlformats.org/officeDocument/2006/relationships/externalLink" Target="externalLinks/externalLink93.xml"/><Relationship Id="rId12" Type="http://schemas.openxmlformats.org/officeDocument/2006/relationships/worksheet" Target="worksheets/sheet12.xml"/><Relationship Id="rId119" Type="http://schemas.openxmlformats.org/officeDocument/2006/relationships/externalLink" Target="externalLinks/externalLink92.xml"/><Relationship Id="rId118" Type="http://schemas.openxmlformats.org/officeDocument/2006/relationships/externalLink" Target="externalLinks/externalLink91.xml"/><Relationship Id="rId117" Type="http://schemas.openxmlformats.org/officeDocument/2006/relationships/externalLink" Target="externalLinks/externalLink90.xml"/><Relationship Id="rId116" Type="http://schemas.openxmlformats.org/officeDocument/2006/relationships/externalLink" Target="externalLinks/externalLink89.xml"/><Relationship Id="rId115" Type="http://schemas.openxmlformats.org/officeDocument/2006/relationships/externalLink" Target="externalLinks/externalLink88.xml"/><Relationship Id="rId114" Type="http://schemas.openxmlformats.org/officeDocument/2006/relationships/externalLink" Target="externalLinks/externalLink87.xml"/><Relationship Id="rId113" Type="http://schemas.openxmlformats.org/officeDocument/2006/relationships/externalLink" Target="externalLinks/externalLink86.xml"/><Relationship Id="rId112" Type="http://schemas.openxmlformats.org/officeDocument/2006/relationships/externalLink" Target="externalLinks/externalLink85.xml"/><Relationship Id="rId111" Type="http://schemas.openxmlformats.org/officeDocument/2006/relationships/externalLink" Target="externalLinks/externalLink84.xml"/><Relationship Id="rId110" Type="http://schemas.openxmlformats.org/officeDocument/2006/relationships/externalLink" Target="externalLinks/externalLink83.xml"/><Relationship Id="rId11" Type="http://schemas.openxmlformats.org/officeDocument/2006/relationships/worksheet" Target="worksheets/sheet11.xml"/><Relationship Id="rId109" Type="http://schemas.openxmlformats.org/officeDocument/2006/relationships/externalLink" Target="externalLinks/externalLink82.xml"/><Relationship Id="rId108" Type="http://schemas.openxmlformats.org/officeDocument/2006/relationships/externalLink" Target="externalLinks/externalLink81.xml"/><Relationship Id="rId107" Type="http://schemas.openxmlformats.org/officeDocument/2006/relationships/externalLink" Target="externalLinks/externalLink80.xml"/><Relationship Id="rId106" Type="http://schemas.openxmlformats.org/officeDocument/2006/relationships/externalLink" Target="externalLinks/externalLink79.xml"/><Relationship Id="rId105" Type="http://schemas.openxmlformats.org/officeDocument/2006/relationships/externalLink" Target="externalLinks/externalLink78.xml"/><Relationship Id="rId104" Type="http://schemas.openxmlformats.org/officeDocument/2006/relationships/externalLink" Target="externalLinks/externalLink77.xml"/><Relationship Id="rId103" Type="http://schemas.openxmlformats.org/officeDocument/2006/relationships/externalLink" Target="externalLinks/externalLink76.xml"/><Relationship Id="rId102" Type="http://schemas.openxmlformats.org/officeDocument/2006/relationships/externalLink" Target="externalLinks/externalLink75.xml"/><Relationship Id="rId101" Type="http://schemas.openxmlformats.org/officeDocument/2006/relationships/externalLink" Target="externalLinks/externalLink74.xml"/><Relationship Id="rId100" Type="http://schemas.openxmlformats.org/officeDocument/2006/relationships/externalLink" Target="externalLinks/externalLink73.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0</xdr:colOff>
      <xdr:row>2</xdr:row>
      <xdr:rowOff>0</xdr:rowOff>
    </xdr:from>
    <xdr:to>
      <xdr:col>7</xdr:col>
      <xdr:colOff>0</xdr:colOff>
      <xdr:row>2</xdr:row>
      <xdr:rowOff>15240</xdr:rowOff>
    </xdr:to>
    <xdr:cxnSp>
      <xdr:nvCxnSpPr>
        <xdr:cNvPr id="2" name="直接连接符 1"/>
        <xdr:cNvCxnSpPr/>
      </xdr:nvCxnSpPr>
      <xdr:spPr>
        <a:xfrm>
          <a:off x="15408910" y="1056640"/>
          <a:ext cx="0" cy="15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xdr:row>
      <xdr:rowOff>0</xdr:rowOff>
    </xdr:from>
    <xdr:to>
      <xdr:col>0</xdr:col>
      <xdr:colOff>0</xdr:colOff>
      <xdr:row>2</xdr:row>
      <xdr:rowOff>15240</xdr:rowOff>
    </xdr:to>
    <xdr:cxnSp>
      <xdr:nvCxnSpPr>
        <xdr:cNvPr id="2" name="直接连接符 1"/>
        <xdr:cNvCxnSpPr/>
      </xdr:nvCxnSpPr>
      <xdr:spPr>
        <a:xfrm>
          <a:off x="0" y="1043940"/>
          <a:ext cx="0" cy="15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xdr:row>
      <xdr:rowOff>0</xdr:rowOff>
    </xdr:from>
    <xdr:to>
      <xdr:col>7</xdr:col>
      <xdr:colOff>0</xdr:colOff>
      <xdr:row>2</xdr:row>
      <xdr:rowOff>15240</xdr:rowOff>
    </xdr:to>
    <xdr:cxnSp>
      <xdr:nvCxnSpPr>
        <xdr:cNvPr id="4" name="直接连接符 3"/>
        <xdr:cNvCxnSpPr/>
      </xdr:nvCxnSpPr>
      <xdr:spPr>
        <a:xfrm>
          <a:off x="11945620" y="1043940"/>
          <a:ext cx="0" cy="152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home\kylin\&#19979;&#36733;\Z:\Documents%20and%20Settings\MOF\&#26700;&#38754;\Documents%20and%20Settings\User\&#26700;&#38754;\&#20307;&#21046;&#31649;&#29702;&#22788;\&#20070;&#31295;0326\&#21644;&#35856;&#31038;&#20250;&#35838;&#39064;\&#21644;&#35856;&#31038;&#20250;&#26041;&#26696;&#27979;&#31639;&#34920;%20(version%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home\kylin\&#19979;&#36733;\Z:\home\kylin\&#26700;&#38754;\NTS01\jhc\unzipped\Eastern%20Airline%20FE\GP\GP_Ph1\SBB-OIs\Hel-OIs.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home\kylin\&#19979;&#36733;\2023&#24180;&#22269;&#36164;&#39044;&#31639;\G:\home\kylin\&#19979;&#36733;\10.124.4.217\&#25991;&#20214;&#21046;&#20316;\&#27827;&#28246;&#27700;&#31995;&#36830;&#36890;\2017-2020&#24180;&#27743;&#27827;&#28246;&#24211;&#27700;&#31995;&#36830;&#36890;&#39033;&#30446;&#23454;&#26045;&#26041;&#26696;&#30340;&#39033;&#30446;&#27719;&#24635;.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G:\home\kylin\&#19979;&#36733;\10.128.2.15\&#21508;&#22320;&#39044;&#31639;\&#36130;&#25919;&#36164;&#26009;\&#36716;&#31227;&#25903;&#20184;\&#22343;&#34913;&#24615;&#36716;&#31227;&#25903;&#20184;\2010\&#20998;&#32423;&#23454;&#38469;&#25903;&#20986;&#2596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A:\Documents%20and%20Settings\sz005933\&#26700;&#38754;\&#28145;&#22323;&#25311;&#25253;&#38134;&#30417;&#20250;&#25919;&#24220;&#24179;&#21488;&#28165;&#29702;&#22522;&#30784;&#3492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G:\home\kylin\&#19979;&#36733;\10.128.2.15\&#21508;&#22320;&#39044;&#31639;\&#36130;&#25919;&#36164;&#26009;\&#36716;&#31227;&#25903;&#20184;\&#22343;&#34913;&#24615;&#36716;&#31227;&#25903;&#20184;\2010\&#22522;&#30784;&#25968;&#25454;\08&#21160;&#24577;&#26597;&#35810;&#25968;&#25454;.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10.128.2.15\&#21508;&#22320;&#39044;&#31639;\&#36130;&#25919;&#36164;&#26009;\&#36716;&#31227;&#25903;&#20184;\&#22343;&#34913;&#24615;&#36716;&#31227;&#25903;&#20184;\2010\&#20998;&#32423;&#23454;&#38469;&#25903;&#20986;&#25968;.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home\kylin\&#19979;&#36733;\2023&#24180;&#22269;&#36164;&#39044;&#31639;\G:\home\kylin\&#19979;&#36733;\10.128.2.15\&#21508;&#22320;&#39044;&#31639;\&#36130;&#25919;&#36164;&#26009;\&#36716;&#31227;&#25903;&#20184;\&#22343;&#34913;&#24615;&#36716;&#31227;&#25903;&#20184;\2010\&#25104;&#26412;&#24046;&#24322;&#31995;&#25968;032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13&#22522;&#23618;&#36130;&#25919;&#22788;&#65288;&#26032;&#65289;\05&#36716;&#31227;&#25903;&#20184;\08&#25552;&#21069;&#19979;&#36798;&#36716;&#31227;&#25903;&#20184;\&#36807;&#31243;\POWER%20ASSUMPTION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home\kylin\&#19979;&#36733;\2023&#24180;&#22269;&#36164;&#39044;&#31639;\G:\home\kylin\&#19979;&#36733;\10.128.2.15\&#21508;&#22320;&#39044;&#31639;\&#36130;&#25919;&#36164;&#26009;\&#36716;&#31227;&#25903;&#20184;\&#22343;&#34913;&#24615;&#36716;&#31227;&#25903;&#20184;\2010\&#22522;&#30784;&#25968;&#25454;\08&#21160;&#24577;&#26597;&#35810;&#25968;&#25454;.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G:\home\kylin\&#19979;&#36733;\10.128.2.15\&#21508;&#22320;&#39044;&#31639;\&#36130;&#25919;&#36164;&#26009;\&#36716;&#31227;&#25903;&#20184;\&#22343;&#34913;&#24615;&#36716;&#31227;&#25903;&#20184;\2010\&#22522;&#30784;&#25968;&#25454;&#34920;031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02&#25919;&#24220;&#38388;&#36716;&#31227;&#25903;&#20184;\01&#19968;&#33324;&#24615;&#36716;&#31227;&#25903;&#20184;\2005&#24180;\&#31532;&#20108;&#26041;&#26696;\&#22522;&#30784;&#25968;&#25454;\2002&#24180;&#20113;&#21335;&#30465;&#20998;&#21439;&#19968;&#33324;&#39044;&#31639;&#25910;&#2083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home\kylin\&#26700;&#38754;\NTS01\jhc\unzipped\Eastern%20Airline%20FE\GP\GP_Ph1\SBB-OIs\Hel-OIs.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home\kylin\&#26700;&#38754;\I:\05&#22320;&#21306;&#22788;\05.&#36716;&#31227;&#25903;&#20184;\19&#25552;&#21069;&#36890;&#30693;&#36716;&#31227;&#25903;&#20184;\2018&#24180;&#25552;&#21069;&#19979;&#36798;2019&#24180;&#36164;&#37329;\POWER%20ASSUMPTION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02&#24179;&#34913;&#22788;\01&#36130;&#21147;&#21450;&#39044;&#20915;&#31639;&#25253;&#21578;\2017&#24180;\11&#26376;\11&#26376;14&#26085;&#27719;&#25253;&#36130;&#21147;\RecoveredExternalLink27"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02&#24179;&#34913;&#22788;\01&#36130;&#21147;&#21450;&#39044;&#20915;&#31639;&#25253;&#21578;\2017&#24180;\11&#26376;\11&#26376;14&#26085;&#27719;&#25253;&#36130;&#21147;\RecoveredExternalLink25"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A:\Documents%20and%20Settings\sz005933\&#26700;&#38754;\&#28145;&#22323;&#25311;&#25253;&#38134;&#30417;&#20250;&#25919;&#24220;&#24179;&#21488;&#28165;&#29702;&#22522;&#30784;&#3492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02&#24179;&#34913;&#22788;\01&#36130;&#21147;&#21450;&#39044;&#20915;&#31639;&#25253;&#21578;\2017&#24180;\11&#26376;\11&#26376;14&#26085;&#27719;&#25253;&#36130;&#21147;\RecoveredExternalLink28"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home\kylin\&#26700;&#38754;\F:\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02&#24179;&#34913;&#22788;\01&#36130;&#21147;&#21450;&#39044;&#20915;&#31639;&#25253;&#21578;\2017&#24180;\11&#26376;\11&#26376;14&#26085;&#27719;&#25253;&#36130;&#21147;\RecoveredExternalLink29"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13&#22522;&#23618;&#36130;&#25919;&#22788;&#65288;&#26032;&#65289;\05&#36716;&#31227;&#25903;&#20184;\08&#25552;&#21069;&#19979;&#36798;&#36716;&#31227;&#25903;&#20184;\&#36807;&#31243;\POWER%20ASSUMPTION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kylin\&#26700;&#38754;\NTS01\jhc\unzipped\Eastern%20Airline%20FE\GP\GP_Ph1\SBB-OIs\Hel-OIs.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H:\01&#27719;&#24635;&#34701;&#36164;&#24179;&#21488;&#21517;&#21333;&#21644;&#20313;&#39069;&#34920;&#26680;&#23545;&#34920;&#65288;&#27491;&#24335;&#34920;&#65292;&#21516;&#38134;&#30417;&#26680;&#23545;&#21069;&#65289;.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ome\kylin\&#19979;&#36733;\2023&#24180;&#22269;&#36164;&#39044;&#31639;\G:\home\kylin\&#19979;&#36733;\10.128.2.15\&#21508;&#22320;&#39044;&#31639;\&#36130;&#25919;&#36164;&#26009;\&#36716;&#31227;&#25903;&#20184;\&#22343;&#34913;&#24615;&#36716;&#31227;&#25903;&#20184;\2010\&#22522;&#30784;&#25968;&#25454;&#34920;0319.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02&#24179;&#34913;&#22788;\01&#36130;&#21147;&#21450;&#39044;&#20915;&#31639;&#25253;&#21578;\2017&#24180;\11&#26376;\11&#26376;14&#26085;&#27719;&#25253;&#36130;&#21147;\RecoveredExternalLink30"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home\kylin\&#26700;&#38754;\I:\05&#22320;&#21306;&#22788;\05.&#36716;&#31227;&#25903;&#20184;\19&#25552;&#21069;&#36890;&#30693;&#36716;&#31227;&#25903;&#20184;\2018&#24180;&#25552;&#21069;&#19979;&#36798;2019&#24180;&#36164;&#37329;\POWER%20ASSUMPTION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02&#24179;&#34913;&#22788;\01&#36130;&#21147;&#21450;&#39044;&#20915;&#31639;&#25253;&#21578;\2017&#24180;\11&#26376;\11&#26376;14&#26085;&#27719;&#25253;&#36130;&#21147;\RecoveredExternalLink31"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02&#24179;&#34913;&#22788;\01&#36130;&#21147;&#21450;&#39044;&#20915;&#31639;&#25253;&#21578;\2017&#24180;\11&#26376;\11&#26376;14&#26085;&#27719;&#25253;&#36130;&#21147;\RecoveredExternalLink27"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02&#24179;&#34913;&#22788;\01&#36130;&#21147;&#21450;&#39044;&#20915;&#31639;&#25253;&#21578;\2017&#24180;\11&#26376;\11&#26376;14&#26085;&#27719;&#25253;&#36130;&#21147;\RecoveredExternalLink33"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DOCUME~1\ADMINI~1\LOCALS~1\Temp\Rar$DI00.407\01&#36130;&#25919;&#21381;&#36164;&#26009;\01&#25919;&#24220;&#24615;&#20538;&#21153;\21&#34701;&#36164;&#24179;&#21488;&#31649;&#29702;\05&#23545;&#36134;&#24037;&#20316;\&#21508;&#22320;&#19978;&#25253;\&#20998;&#21439;&#21306;&#25910;&#38598;&#34920;&#26684;\03&#25856;&#26525;&#33457;\&#25856;&#26525;&#33457;&#24066;&#24066;&#26412;&#32423;&#36335;&#26725;&#24314;&#35774;&#24320;&#21457;&#26377;&#38480;&#36131;&#20219;&#20844;&#21496;&#20538;&#21153;&#28165;&#29702;&#26680;&#23454;&#24773;&#20917;&#34920;.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02&#24179;&#34913;&#22788;\01&#36130;&#21147;&#21450;&#39044;&#20915;&#31639;&#25253;&#21578;\2017&#24180;\11&#26376;\11&#26376;14&#26085;&#27719;&#25253;&#36130;&#21147;\RecoveredExternalLink35"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02&#24179;&#34913;&#22788;\01&#36130;&#21147;&#21450;&#39044;&#20915;&#31639;&#25253;&#21578;\2017&#24180;\11&#26376;\11&#26376;14&#26085;&#27719;&#25253;&#36130;&#21147;\RecoveredExternalLink25"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home\kylin\&#19979;&#36733;\Z:\home\kylin\&#26700;&#38754;\NTS01\jhc\unzipped\Eastern%20Airline%20FE\Spares\FILES\SMCTS2\SMCTSSP2.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home\kylin\&#19979;&#36733;\Z:\02&#24179;&#34913;&#22788;\01&#36130;&#21147;&#21450;&#39044;&#20915;&#31639;&#25253;&#21578;\2017&#24180;\11&#26376;\11&#26376;14&#26085;&#27719;&#25253;&#36130;&#21147;\RecoveredExternalLink29"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02&#24179;&#34913;&#22788;\01&#36130;&#21147;&#21450;&#39044;&#20915;&#31639;&#25253;&#21578;\2017&#24180;\11&#26376;\11&#26376;14&#26085;&#27719;&#25253;&#36130;&#21147;\RecoveredExternalLink28"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home\kylin\&#19979;&#36733;\C:\bugdet-server\&#20538;&#21153;&#22788;\&#21016;&#20122;&#20255;\7000%20&#27979;&#31639;\&#21496;&#39046;&#23548;&#12304;&#20851;&#20110;7000&#20159;&#20803;&#22312;&#24314;&#39033;&#30446;&#21518;&#32493;&#34701;&#36164;&#20538;&#21153;&#36164;&#37329;&#20998;&#37197;&#26377;&#20851;&#38382;&#39064;&#30340;&#35831;&#31034;&#12305;&#65288;20150730&#65289;&#12304;3&#31295;&#65292;&#26681;&#25454;&#38472;&#21496;&#38271;&#24847;&#35265;&#25913;&#65293;&#21016;&#22635;&#25968;&#12305;\2015&#24180;&#22312;&#24314;&#39033;&#30446;&#21450;&#26842;&#25143;&#21306;&#25913;&#36896;&#34920;\00%20&#27719;&#24635;&#34920;\06%20&#36797;&#23425;&#30465;\&#36797;&#23425;.xlsx"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02&#24179;&#34913;&#22788;\01&#36130;&#21147;&#21450;&#39044;&#20915;&#31639;&#25253;&#21578;\2017&#24180;\11&#26376;\11&#26376;14&#26085;&#27719;&#25253;&#36130;&#21147;\RecoveredExternalLink29"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home\kylin\&#19979;&#36733;\Z:\02&#24179;&#34913;&#22788;\01&#36130;&#21147;&#21450;&#39044;&#20915;&#31639;&#25253;&#21578;\2017&#24180;\11&#26376;\11&#26376;14&#26085;&#27719;&#25253;&#36130;&#21147;\RecoveredExternalLink30"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C:\bugdet-server\&#20538;&#21153;&#22788;\&#21016;&#20122;&#20255;\7000%20&#27979;&#31639;\&#21496;&#39046;&#23548;&#12304;&#20851;&#20110;7000&#20159;&#20803;&#22312;&#24314;&#39033;&#30446;&#21518;&#32493;&#34701;&#36164;&#20538;&#21153;&#36164;&#37329;&#20998;&#37197;&#26377;&#20851;&#38382;&#39064;&#30340;&#35831;&#31034;&#12305;&#65288;20150730&#65289;&#12304;3&#31295;&#65292;&#26681;&#25454;&#38472;&#21496;&#38271;&#24847;&#35265;&#25913;&#65293;&#21016;&#22635;&#25968;&#12305;\2015&#24180;&#22312;&#24314;&#39033;&#30446;&#21450;&#26842;&#25143;&#21306;&#25913;&#36896;&#34920;\00%20&#27719;&#24635;&#34920;\06%20&#36797;&#23425;&#30465;\&#36797;&#23425;.xlsx"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home\kylin\&#19979;&#36733;\Z:\02&#24179;&#34913;&#22788;\01&#36130;&#21147;&#21450;&#39044;&#20915;&#31639;&#25253;&#21578;\2017&#24180;\11&#26376;\11&#26376;14&#26085;&#27719;&#25253;&#36130;&#21147;\RecoveredExternalLink31"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02&#24179;&#34913;&#22788;\01&#36130;&#21147;&#21450;&#39044;&#20915;&#31639;&#25253;&#21578;\2017&#24180;\11&#26376;\11&#26376;14&#26085;&#27719;&#25253;&#36130;&#21147;\RecoveredExternalLink30"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home\kylin\&#19979;&#36733;\Z:\02&#24179;&#34913;&#22788;\01&#36130;&#21147;&#21450;&#39044;&#20915;&#31639;&#25253;&#21578;\2017&#24180;\11&#26376;\11&#26376;14&#26085;&#27719;&#25253;&#36130;&#21147;\RecoveredExternalLink33"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02&#24179;&#34913;&#22788;\01&#36130;&#21147;&#21450;&#39044;&#20915;&#31639;&#25253;&#21578;\2017&#24180;\11&#26376;\11&#26376;14&#26085;&#27719;&#25253;&#36130;&#21147;\RecoveredExternalLink3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kylin\&#26700;&#38754;\NTS01\jhc\unzipped\Eastern%20Airline%20FE\Spares\FILES\SMCTS2\SMCTSSP2.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home\kylin\&#19979;&#36733;\Z:\02&#24179;&#34913;&#22788;\01&#36130;&#21147;&#21450;&#39044;&#20915;&#31639;&#25253;&#21578;\2017&#24180;\11&#26376;\11&#26376;14&#26085;&#27719;&#25253;&#36130;&#21147;\RecoveredExternalLink35"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02&#24179;&#34913;&#22788;\01&#36130;&#21147;&#21450;&#39044;&#20915;&#31639;&#25253;&#21578;\2017&#24180;\11&#26376;\11&#26376;14&#26085;&#27719;&#25253;&#36130;&#21147;\RecoveredExternalLink33"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02&#24179;&#34913;&#22788;\01&#36130;&#21147;&#21450;&#39044;&#20915;&#31639;&#25253;&#21578;\2017&#24180;\11&#26376;\11&#26376;14&#26085;&#27719;&#25253;&#36130;&#21147;\RecoveredExternalLink35"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2320;&#21306;&#22788;\05.&#36716;&#31227;&#25903;&#20184;\06&#22686;&#36164;&#36716;&#31227;&#25903;&#20184;\2015&#24180;\&#22686;&#36164;&#36716;&#31227;&#25903;&#20184;&#27979;&#31639;\01&#27979;&#31639;\2015&#24180;&#31246;&#25910;&#24180;&#21021;&#39044;&#31639;&#2596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home\kylin\&#26700;&#38754;\NTS01\jhc\unzipped\Eastern%20Airline%20FE\Spares\FILES\SMCTS2\SMCTSSP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ome\kylin\&#19979;&#36733;\home\kylin\&#19979;&#36733;\Z:\home\kylin\&#26700;&#38754;\NTS01\jhc\unzipped\Eastern%20Airline%20FE\Spares\FILES\SMCTS2\SMCTSSP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home\kylin\&#26700;&#38754;\F:\Documents%20and%20Settings\Administrator\&#26700;&#38754;\&#22522;&#26412;&#36130;&#21147;&#27979;&#31639;\&#30456;&#20851;&#26448;&#26009;\2014&#24180;&#31246;&#25910;&#25910;&#20837;&#39044;&#3574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05&#22320;&#21306;&#22788;\05.&#36716;&#31227;&#25903;&#20184;\06&#22686;&#36164;&#36716;&#31227;&#25903;&#20184;\2015&#24180;\&#22686;&#36164;&#36716;&#31227;&#25903;&#20184;&#27979;&#31639;\01&#27979;&#31639;\2015&#24180;&#31246;&#25910;&#24180;&#21021;&#39044;&#31639;&#2596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OF\&#26700;&#38754;\Documents%20and%20Settings\User\&#26700;&#38754;\&#20307;&#21046;&#31649;&#29702;&#22788;\&#20070;&#31295;0326\&#21644;&#35856;&#31038;&#20250;&#35838;&#39064;\&#21644;&#35856;&#31038;&#20250;&#26041;&#26696;&#27979;&#31639;&#34920;%20(version%2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Users\LGQ.LD87_ACC\AppData\Local\Temp\cesoft\41101389780%20081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home\kylin\&#26700;&#38754;\F:\Documents%20and%20Settings\Administrator\&#26700;&#38754;\&#22522;&#26412;&#36130;&#21147;&#27979;&#31639;\&#30456;&#20851;&#26448;&#26009;\2014&#24180;&#31246;&#25910;&#25910;&#20837;&#39044;&#3574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10.124.6.233\&#20840;&#20307;&#20154;&#21592;\02&#24179;&#34913;&#22788;\01&#36130;&#21147;&#21450;&#39044;&#20915;&#31639;&#25253;&#21578;\2018&#24180;\&#24180;&#21021;&#20154;&#20195;&#20250;\&#36807;&#31243;\RecoveredExternalLink2"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Users\LGQ.LD87_ACC\AppData\Local\Temp\cesoft\41101389780%20081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ome\kylin\&#19979;&#36733;\media\kylin\0FD2-3781\media\kylin\TECLAST\media\kylin\TECLAST\tmp\tmp\&#26032;&#24314;&#25991;&#20214;&#22841;\&#26032;&#24314;&#25991;&#20214;&#22841;%20(2)\2015&#24180;&#39044;&#31639;&#65288;&#33609;&#26696;&#65289;\&#39044;&#31639;&#33609;&#26696;\2014&#24180;\2015&#24180;&#39044;&#31639;&#65288;&#33609;&#26696;&#65289;\&#39044;&#31639;&#33609;&#26696;\2105&#20840;&#30465;&#22522;&#37329;&#39044;&#31639;&#3492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ome\kylin\&#19979;&#36733;\10.124.6.233\&#20840;&#20307;&#20154;&#21592;\02&#24179;&#34913;&#22788;\01&#36130;&#21147;&#21450;&#39044;&#20915;&#31639;&#25253;&#21578;\2018&#24180;\&#24180;&#21021;&#20154;&#20195;&#20250;\&#36807;&#31243;\RecoveredExternalLink2"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home\kylin\&#19979;&#36733;\Z:\home\kylin\&#26700;&#38754;\NTS01\jhc\unzipped\Eastern%20Airline%20FE\Backup%20of%20Backup%20of%20LINDA%20LISTONE.xlk"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home\kylin\&#26700;&#38754;\NTS01\jhc\CHR\ARBEJDE\Q4DK.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home\kylin\&#26700;&#38754;\A:\WINDOWS\TEMP\GOLDPYR4\ARENTO\TOOLBOX.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home\kylin\&#26700;&#38754;\NTS01\jhc\unzipped\Eastern%20Airline%20FE\Backup%20of%20Backup%20of%20LINDA%20LISTONE.xl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Documents%20and%20Settings\MOF\&#26700;&#38754;\Documents%20and%20Settings\User\&#26700;&#38754;\&#20307;&#21046;&#31649;&#29702;&#22788;\&#20070;&#31295;0326\&#21644;&#35856;&#31038;&#20250;&#35838;&#39064;\&#21644;&#35856;&#31038;&#20250;&#26041;&#26696;&#27979;&#31639;&#34920;%20(version%2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home\kylin\&#26700;&#38754;\A:\WINDOWS\TEMP\GOLDPYR4\ARENTO\TOOLBOX.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home\kylin\&#19979;&#36733;\Z:\home\kylin\&#26700;&#38754;\NTS01\jhc\unzipped\Eastern%20Airline%20FE\fnl-gp2\ToolboxGP\Kor\OSP_Becht_Fin.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13&#22522;&#23618;&#36130;&#25919;&#22788;&#65288;&#26032;&#65289;\05&#36716;&#31227;&#25903;&#20184;\02&#21439;&#32423;&#22522;&#26412;&#36130;&#21147;&#20445;&#38556;\&#31532;&#20108;&#25209;&#36130;&#21147;&#34917;&#21161;\POWER%20ASSUMPTION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home\kylin\&#26700;&#38754;\NTS01\jhc\unzipped\Eastern%20Airline%20FE\fnl-gp2\ToolboxGP\Kor\OSP_Becht_Fin.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home\kylin\&#26700;&#38754;\F:\13&#22522;&#23618;&#36130;&#25919;&#22788;&#65288;&#26032;&#65289;\05&#36716;&#31227;&#25903;&#20184;\08&#25552;&#21069;&#19979;&#36798;&#36716;&#31227;&#25903;&#20184;\&#36807;&#31243;\POWER%20ASSUMPTION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13&#22522;&#23618;&#36130;&#25919;&#22788;&#65288;&#26032;&#65289;\05&#36716;&#31227;&#25903;&#20184;\02&#21439;&#32423;&#22522;&#26412;&#36130;&#21147;&#20445;&#38556;\&#31532;&#20108;&#25209;&#36130;&#21147;&#34917;&#21161;\POWER%20ASSUMPTION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05&#22320;&#21306;&#22788;\05.&#36716;&#31227;&#25903;&#20184;\19&#25552;&#21069;&#36890;&#30693;&#36716;&#31227;&#25903;&#20184;\2018&#24180;&#25552;&#21069;&#19979;&#36798;2019&#24180;&#36164;&#37329;\POWER%20ASSUMPTION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home\kylin\&#26700;&#38754;\F:\13&#22522;&#23618;&#36130;&#25919;&#22788;&#65288;&#26032;&#65289;\05&#36716;&#31227;&#25903;&#20184;\08&#25552;&#21069;&#19979;&#36798;&#36716;&#31227;&#25903;&#20184;\&#36807;&#31243;\POWER%20ASSUMPTION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home\kylin\&#26700;&#38754;\1110&#25552;&#21069;&#19979;&#36798;2022&#24180;&#21439;&#32423;&#22522;&#26412;&#36130;&#21147;&#20445;&#38556;&#26426;&#21046;&#22870;&#34917;&#36164;&#37329;&#27979;&#31639;&#24773;&#20917;&#34920;.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05&#22320;&#21306;&#22788;\05.&#36716;&#31227;&#25903;&#20184;\19&#25552;&#21069;&#36890;&#30693;&#36716;&#31227;&#25903;&#20184;\2018&#24180;&#25552;&#21069;&#19979;&#36798;2019&#24180;&#36164;&#37329;\POWER%20ASSUMPTION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home\kylin\&#19979;&#36733;\home\kylin\&#26700;&#38754;\K:\Documents%20and%20Settings\User\&#26700;&#38754;\&#35838;&#39064;\&#21382;&#24180;&#22269;&#23478;&#20915;&#31639;\1993-2002&#24180;&#22269;&#23478;&#25910;&#20837;&#27604;&#36739;&#3492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13&#22522;&#23618;&#36130;&#25919;&#22788;&#65288;&#26032;&#65289;\51&#20449;&#24687;&#31995;&#32479;\2019&#24180;\2019&#24180;&#21508;&#22320;&#19977;&#20445;&#27979;&#31639;\h\&#19977;&#20445;\2019&#27979;&#31639;\POWER%20ASSUMPTION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home\kylin\&#19979;&#36733;\Z:\13&#22522;&#23618;&#36130;&#25919;&#22788;&#65288;&#26032;&#65289;\51&#20449;&#24687;&#31995;&#32479;\2019&#24180;\2019&#24180;&#21508;&#22320;&#19977;&#20445;&#27979;&#31639;\h\&#19977;&#20445;\2019&#27979;&#31639;\POWER%20ASSUMPTION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home\kylin\&#26700;&#38754;\NTS01\jhc\unzipped\Eastern%20Airline%20FE\GP\tamer\DOS\TEMP\GPTLBX9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13&#22522;&#23618;&#36130;&#25919;&#22788;&#65288;&#26032;&#65289;\51&#20449;&#24687;&#31995;&#32479;\2019&#24180;\2019&#24180;&#21508;&#22320;&#19977;&#20445;&#27979;&#31639;\h\&#19977;&#20445;\2019&#27979;&#31639;\POWER%20ASSUMPTION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13&#22522;&#23618;&#36130;&#25919;&#22788;&#65288;&#26032;&#65289;\05&#36716;&#31227;&#25903;&#20184;\02&#21439;&#32423;&#22522;&#26412;&#36130;&#21147;&#20445;&#38556;\2021&#24180;\20&#31532;&#20108;&#25209;&#36130;&#21147;&#27979;&#31639;\2020&#24180;&#21439;&#32423;&#22522;&#26412;&#36130;&#21147;&#20445;&#38556;&#26426;&#21046;&#22870;&#34917;&#36164;&#37329;&#27979;&#31639;&#20998;&#37197;&#34920;&#65288;&#20113;&#21335;&#30465;&#65289;.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home\kylin\&#26700;&#38754;\NTS01\jhc\unzipped\Eastern%20Airline%20FE\GP\tamer\DOS\TEMP\GPTLBX9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13&#22522;&#23618;&#36130;&#25919;&#22788;&#65288;&#26032;&#65289;\05&#36716;&#31227;&#25903;&#20184;\02&#21439;&#32423;&#22522;&#26412;&#36130;&#21147;&#20445;&#38556;\2021&#24180;\05&#32489;&#25928;&#32771;&#26680;&#35843;&#25972;\RecoveredExternalLink1"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13&#22522;&#23618;&#36130;&#25919;&#22788;&#65288;&#26032;&#65289;\05&#36716;&#31227;&#25903;&#20184;\02&#21439;&#32423;&#22522;&#26412;&#36130;&#21147;&#20445;&#38556;\2021&#24180;\20&#31532;&#20108;&#25209;&#36130;&#21147;&#27979;&#31639;\2020&#24180;&#21439;&#32423;&#22522;&#26412;&#36130;&#21147;&#20445;&#38556;&#26426;&#21046;&#22870;&#34917;&#36164;&#37329;&#27979;&#31639;&#20998;&#37197;&#34920;&#65288;&#20113;&#21335;&#30465;&#65289;.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13&#22522;&#23618;&#36130;&#25919;&#22788;&#65288;&#26032;&#65289;\05&#36716;&#31227;&#25903;&#20184;\02&#21439;&#32423;&#22522;&#26412;&#36130;&#21147;&#20445;&#38556;\2021&#24180;\05&#32489;&#25928;&#32771;&#26680;&#35843;&#25972;\RecoveredExternalLink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kylin\&#26700;&#38754;\K:\Documents%20and%20Settings\User\&#26700;&#38754;\&#35838;&#39064;\&#21382;&#24180;&#22269;&#23478;&#20915;&#31639;\1993-2002&#24180;&#22269;&#23478;&#25910;&#20837;&#27604;&#36739;&#3492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C:\&#23384;&#26723;&#25991;&#20214;\04-&#22269;&#21153;&#38498;&#19987;&#39033;&#35843;&#30740;\05%205&#30465;&#19978;&#25253;&#25968;&#25454;\&#28246;&#21335;&#30465;&#38544;&#24615;&#20538;&#21153;&#32479;&#35745;&#22871;&#34920;&#65288;20170829&#65289;&#12304;&#36820;&#20113;&#21335;&#36130;&#25919;&#21381;&#34917;&#25968;&#12305;-&#34917;&#39033;&#30446;&#31867;&#2241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home\kylin\&#26700;&#38754;\F:\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C:\&#23384;&#26723;&#25991;&#20214;\04-&#22269;&#21153;&#38498;&#19987;&#39033;&#35843;&#30740;\05%205&#30465;&#19978;&#25253;&#25968;&#25454;\&#28246;&#21335;&#30465;&#38544;&#24615;&#20538;&#21153;&#32479;&#35745;&#22871;&#34920;&#65288;20170829&#65289;&#12304;&#36820;&#20113;&#21335;&#36130;&#25919;&#21381;&#34917;&#25968;&#12305;-&#34917;&#39033;&#30446;&#31867;&#2241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C:\&#25509;&#25910;&#25991;&#20214;\&#22320;&#26041;&#25919;&#24220;&#34701;&#36164;&#24179;&#21488;&#20844;&#21496;&#20538;&#21153;&#31561;&#24773;&#20917;&#34920;&#65288;&#26032;20170729&#65289;.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C:\AnyShare%20(2)\&#39044;&#31639;&#21496;\&#20538;&#21153;&#22788;\0.&#20013;&#36716;\&#19977;&#30465;&#25968;&#25454;%20(2)\&#27743;&#33487;&#12289;&#28246;&#21335;&#12289;&#20113;&#21335;&#25968;&#25454;&#65288;20170830&#65289;&#12304;&#20998;&#39033;&#30446;&#31867;&#22411;&#12305;\&#27743;&#33487;&#30465;&#25130;&#33267;2017&#24180;6&#26376;&#26411;&#26377;&#20851;&#24773;&#20917;&#27719;&#24635;&#32479;&#35745;&#34920;(20170829)&#12304;&#36820;&#27743;&#33487;&#36130;&#25919;&#21381;&#34917;&#25968;&#12305;-&#34917;&#39033;&#30446;&#31867;&#22411;&#65288;2017.8.30&#20013;&#21320;&#19978;&#25253;&#65289;&#12304;2&#31295;&#65292;&#25968;&#25454;&#24050;&#20998;&#31867;&#12305;.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23567;&#20876;&#23376;\0905\&#21439;&#32423;&#36130;&#25919;&#25253;&#34920;&#38468;&#34920;\01&#26118;&#26126;\01&#26118;&#26126;.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home\kylin\&#26700;&#38754;\F:\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home\kylin\&#26700;&#38754;\F:\02&#25919;&#24220;&#38388;&#36716;&#31227;&#25903;&#20184;\01&#19968;&#33324;&#24615;&#36716;&#31227;&#25903;&#20184;\2005&#24180;\&#31532;&#20108;&#26041;&#26696;\&#22522;&#30784;&#25968;&#25454;\2003&#24180;&#20113;&#21335;&#30465;&#20998;&#21439;GDP&#21450;&#20998;&#20135;&#19994;&#25968;&#2545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C:\&#25509;&#25910;&#25991;&#20214;\&#22320;&#26041;&#25919;&#24220;&#34701;&#36164;&#24179;&#21488;&#20844;&#21496;&#20538;&#21153;&#31561;&#24773;&#20917;&#34920;&#65288;&#26032;20170729&#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home\kylin\&#26700;&#38754;\K:\Documents%20and%20Settings\User\&#26700;&#38754;\&#35838;&#39064;\&#21382;&#24180;&#22269;&#23478;&#20915;&#31639;\1993-2002&#24180;&#22269;&#23478;&#25910;&#20837;&#27604;&#36739;&#34920;.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G:\home\kylin\&#19979;&#36733;\10.128.2.15\&#21508;&#22320;&#39044;&#31639;\2011&#24180;&#22320;&#26041;&#20538;&#21048;&#39033;&#30446;&#35843;&#25972;&#65288;06.15&#65289;\&#38468;&#20214;1&#65306;&#20538;&#21153;&#39069;&#24230;&#20998;&#37197;&#34920;.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23567;&#20876;&#23376;\0905\&#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G:\home\kylin\&#19979;&#36733;\10.128.2.15\&#21508;&#22320;&#39044;&#31639;\&#36130;&#25919;&#36164;&#26009;\&#36716;&#31227;&#25903;&#20184;\&#22343;&#34913;&#24615;&#36716;&#31227;&#25903;&#20184;\2010\2010&#21439;&#32423;&#25104;&#26412;&#24046;&#24322;&#31995;&#25968;(0902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C:\&#23609;&#26446;&#23792;\02&#25919;&#24220;&#20538;&#21048;\01.&#19968;&#33324;&#20538;&#21048;\2011&#24180;&#22320;&#26041;&#25919;&#24220;&#20538;&#21048;\&#25353;&#27969;&#31243;\02&#35268;&#27169;&#27979;&#31639;\&#21608;&#23045;\03&#20538;&#21153;&#25253;&#34920;\&#27719;&#24635;\2009\2010&#24180;10&#26376;\2009&#24180;&#20538;&#21153;&#20998;&#26512;&#34920;&#65288;20101026&#25171;&#21360;&#31295;&#65289;\07&#26684;&#24335;\2009&#22522;&#26412;&#24773;&#20917;&#65288;1026&#25171;&#21360;&#65289;.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G:\home\kylin\&#19979;&#36733;\10.128.2.15\&#21508;&#22320;&#39044;&#31639;\&#36130;&#25919;&#36164;&#26009;\&#36716;&#31227;&#25903;&#20184;\&#22343;&#34913;&#24615;&#36716;&#31227;&#25903;&#20184;\2010\&#22522;&#30784;&#25968;&#25454;\&#22522;&#30784;&#25968;&#25454;&#34920;031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23567;&#20876;&#23376;\0905\&#21439;&#32423;&#36130;&#25919;&#25253;&#34920;&#38468;&#34920;\01&#26118;&#26126;\01&#26118;&#26126;.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02&#25919;&#24220;&#38388;&#36716;&#31227;&#25903;&#20184;\01&#19968;&#33324;&#24615;&#36716;&#31227;&#25903;&#20184;\2005&#24180;\&#31532;&#20108;&#26041;&#26696;\&#22522;&#30784;&#25968;&#25454;\2003&#24180;&#20113;&#21335;&#30465;&#20998;&#22320;&#21439;&#24037;&#21830;&#31246;&#25910;&#20915;&#31639;&#25968;.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home\kylin\&#26700;&#38754;\F:\02&#25919;&#24220;&#38388;&#36716;&#31227;&#25903;&#20184;\01&#19968;&#33324;&#24615;&#36716;&#31227;&#25903;&#20184;\2005&#24180;\&#31532;&#20108;&#26041;&#26696;\&#22522;&#30784;&#25968;&#25454;\2003&#24180;&#20113;&#21335;&#30465;&#20998;&#21439;GDP&#21450;&#20998;&#20135;&#19994;&#25968;&#25454;.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G:\home\kylin\&#19979;&#36733;\10.128.2.15\&#21508;&#22320;&#39044;&#31639;\&#36130;&#25919;&#36164;&#26009;\&#36716;&#31227;&#25903;&#20184;\&#22343;&#34913;&#24615;&#36716;&#31227;&#25903;&#20184;\2010\2010&#21439;&#32423;&#25104;&#26412;&#24046;&#24322;&#31995;&#25968;(0902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G:\home\kylin\&#19979;&#36733;\10.128.2.15\&#21508;&#22320;&#39044;&#31639;\&#36130;&#25919;&#36164;&#26009;\&#36716;&#31227;&#25903;&#20184;\&#22343;&#34913;&#24615;&#36716;&#31227;&#25903;&#20184;\2010\&#22522;&#30784;&#25968;&#25454;\08&#26449;&#3242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home\kylin\&#19979;&#36733;\home\kylin\&#26700;&#38754;\K:\Documents%20and%20Settings\User\&#26700;&#38754;\&#35838;&#39064;\&#26032;&#24314;&#25991;&#20214;&#22841;\&#35838;&#39064;&#34920;.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G:\home\kylin\&#19979;&#36733;\10.128.2.15\&#21508;&#22320;&#39044;&#31639;\&#36130;&#25919;&#36164;&#26009;\&#36716;&#31227;&#25903;&#20184;\&#22343;&#34913;&#24615;&#36716;&#31227;&#25903;&#20184;\2010\&#22522;&#30784;&#25968;&#25454;\&#22522;&#30784;&#25968;&#25454;&#34920;0319.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10.128.2.15\&#21508;&#22320;&#39044;&#31639;\&#36130;&#25919;&#36164;&#26009;\&#36716;&#31227;&#25903;&#20184;\&#22343;&#34913;&#24615;&#36716;&#31227;&#25903;&#20184;\2010\2010&#21439;&#32423;&#25104;&#26412;&#24046;&#24322;&#31995;&#25968;(09029).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home\kylin\&#19979;&#36733;\2023&#24180;&#22269;&#36164;&#39044;&#31639;\G:\home\kylin\&#19979;&#36733;\10.128.2.15\&#21508;&#22320;&#39044;&#31639;\2011&#24180;&#22320;&#26041;&#20538;&#21048;&#39033;&#30446;&#35843;&#25972;&#65288;06.15&#65289;\&#38468;&#20214;1&#65306;&#20538;&#21153;&#39069;&#24230;&#20998;&#37197;&#34920;.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05&#20307;&#21046;&#31185;\03&#24180;&#32456;&#32467;&#31639;&#21450;&#25968;&#25454;&#20998;&#26512;\2010&#24180;\&#25968;&#25454;&#20998;&#26512;\&#36130;&#25919;&#23567;&#20876;&#23376;\0905\2000&#33267;2009&#24180;&#24635;&#20915;&#31639;101&#21644;102&#34920;\1995&#24180;\96&#22696;&#27743;&#21439;&#24635;&#20915;&#31639;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home\kylin\&#19979;&#36733;\2023&#24180;&#22269;&#36164;&#39044;&#31639;\G:\home\kylin\&#19979;&#36733;\10.128.2.15\&#21508;&#22320;&#39044;&#31639;\&#36130;&#25919;&#36164;&#26009;\&#36716;&#31227;&#25903;&#20184;\&#22343;&#34913;&#24615;&#36716;&#31227;&#25903;&#20184;\2010\&#22522;&#30784;&#25968;&#25454;\&#22522;&#30784;&#25968;&#25454;&#34920;0319.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home\kylin\&#26700;&#38754;\F:\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02&#25919;&#24220;&#38388;&#36716;&#31227;&#25903;&#20184;\01&#19968;&#33324;&#24615;&#36716;&#31227;&#25903;&#20184;\2005&#24180;\&#31532;&#20108;&#26041;&#26696;\&#22522;&#30784;&#25968;&#25454;\2003&#24180;&#20113;&#21335;&#30465;&#20998;&#22320;&#21439;&#24037;&#21830;&#31246;&#25910;&#20915;&#31639;&#25968;.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home\kylin\&#26700;&#38754;\DBSERVER\&#39044;&#31639;&#21496;\&#20849;&#20139;&#25968;&#25454;\&#21382;&#24180;&#20915;&#31639;\1996&#24180;\1996&#24180;&#20915;&#31639;&#27719;&#24635;\2021&#28246;&#21271;&#30465;.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home\kylin\&#19979;&#36733;\2023&#24180;&#22269;&#36164;&#39044;&#31639;\G:\home\kylin\&#19979;&#36733;\10.128.2.15\&#21508;&#22320;&#39044;&#31639;\&#36130;&#25919;&#36164;&#26009;\&#36716;&#31227;&#25903;&#20184;\&#22343;&#34913;&#24615;&#36716;&#31227;&#25903;&#20184;\2010\&#22522;&#30784;&#25968;&#25454;\08&#26449;&#32423;.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13&#22522;&#23618;&#36130;&#25919;&#22788;&#65288;&#26032;&#65289;\05&#36716;&#31227;&#25903;&#20184;\02&#21439;&#32423;&#22522;&#26412;&#36130;&#21147;&#20445;&#38556;\&#31532;&#20108;&#25209;&#36130;&#21147;&#34917;&#21161;\Book4"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kylin\&#26700;&#38754;\K:\Documents%20and%20Settings\User\&#26700;&#38754;\&#35838;&#39064;\&#26032;&#24314;&#25991;&#20214;&#22841;\&#35838;&#39064;&#34920;.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home\kylin\&#26700;&#38754;\F:\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home\kylin\&#26700;&#38754;\DBSERVER\&#39044;&#31639;&#21496;\&#20849;&#20139;&#25968;&#25454;\&#21382;&#24180;&#20915;&#31639;\1996&#24180;\1996&#24180;&#30465;&#25253;&#20915;&#31639;\2021&#28246;&#21271;&#3046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C:\Documents%20and%20Settings\Administrator\Application%20Data\Microsoft\Excel\2007&#24180;&#22320;&#26041;&#25919;&#24220;&#24615;&#20538;&#21153;&#25253;&#34920;&#27719;&#24635;&#65288;20080708&#65289;&#12304;&#23450;&#31295;&#12305;.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home\kylin\&#26700;&#38754;\F:\02&#25919;&#24220;&#38388;&#36716;&#31227;&#25903;&#20184;\01&#19968;&#33324;&#24615;&#36716;&#31227;&#25903;&#20184;\2004&#24180;\2004&#24180;&#19968;&#33324;&#24615;&#36716;&#31227;&#25903;&#20184;&#27979;&#31639;\&#22522;&#30784;&#25968;&#25454;\&#20065;&#38215;&#21644;&#34892;&#25919;&#26449;&#20010;&#25968;.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05&#20307;&#21046;&#31185;\03&#24180;&#32456;&#32467;&#31639;&#21450;&#25968;&#25454;&#20998;&#26512;\2010&#24180;\&#25968;&#25454;&#20998;&#26512;\&#36130;&#25919;&#23567;&#20876;&#23376;\0905\2000&#33267;2009&#24180;&#24635;&#20915;&#31639;101&#21644;102&#34920;\1995&#24180;\96&#22696;&#27743;&#21439;&#24635;&#20915;&#31639;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G:\home\kylin\&#19979;&#36733;\10.124.4.217\&#25991;&#20214;&#21046;&#20316;\&#27827;&#28246;&#27700;&#31995;&#36830;&#36890;\2017-2020&#24180;&#27743;&#27827;&#28246;&#24211;&#27700;&#31995;&#36830;&#36890;&#39033;&#30446;&#23454;&#26045;&#26041;&#26696;&#30340;&#39033;&#30446;&#27719;&#24635;.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home\kylin\&#26700;&#38754;\F:\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G:\home\kylin\&#19979;&#36733;\10.128.2.15\&#21508;&#22320;&#39044;&#31639;\&#36130;&#25919;&#36164;&#26009;\&#36716;&#31227;&#25903;&#20184;\&#22343;&#34913;&#24615;&#36716;&#31227;&#25903;&#20184;\2010\&#25104;&#26412;&#24046;&#24322;&#31995;&#25968;0323.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home\kylin\&#26700;&#38754;\DBSERVER\&#39044;&#31639;&#21496;\&#20849;&#20139;&#25968;&#25454;\&#21382;&#24180;&#20915;&#31639;\1996&#24180;\1996&#24180;&#20915;&#31639;&#27719;&#24635;\2021&#28246;&#21271;&#30465;.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G:\home\kylin\&#19979;&#36733;\10.128.2.15\&#21508;&#22320;&#39044;&#31639;\&#36130;&#25919;&#36164;&#26009;\&#36716;&#31227;&#25903;&#20184;\&#22343;&#34913;&#24615;&#36716;&#31227;&#25903;&#20184;\2010\&#20998;&#32423;&#23454;&#38469;&#25903;&#20986;&#2596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home\kylin\&#26700;&#38754;\K:\Documents%20and%20Settings\User\&#26700;&#38754;\&#35838;&#39064;\&#26032;&#24314;&#25991;&#20214;&#22841;\&#35838;&#39064;&#34920;.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13&#22522;&#23618;&#36130;&#25919;&#22788;&#65288;&#26032;&#65289;\05&#36716;&#31227;&#25903;&#20184;\02&#21439;&#32423;&#22522;&#26412;&#36130;&#21147;&#20445;&#38556;\&#31532;&#20108;&#25209;&#36130;&#21147;&#34917;&#21161;\Book4"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G:\home\kylin\&#19979;&#36733;\10.128.2.15\&#21508;&#22320;&#39044;&#31639;\&#36130;&#25919;&#36164;&#26009;\&#36716;&#31227;&#25903;&#20184;\&#22343;&#34913;&#24615;&#36716;&#31227;&#25903;&#20184;\2010\&#22522;&#30784;&#25968;&#25454;\08&#21160;&#24577;&#26597;&#35810;&#25968;&#25454;.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home\kylin\&#26700;&#38754;\DBSERVER\&#39044;&#31639;&#21496;\&#20849;&#20139;&#25968;&#25454;\&#21382;&#24180;&#20915;&#31639;\1996&#24180;\1996&#24180;&#30465;&#25253;&#20915;&#31639;\2021&#28246;&#21271;&#3046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02&#25919;&#24220;&#38388;&#36716;&#31227;&#25903;&#20184;\01&#19968;&#33324;&#24615;&#36716;&#31227;&#25903;&#20184;\2005&#24180;\&#31532;&#20108;&#26041;&#26696;\&#22522;&#30784;&#25968;&#25454;\2002&#24180;&#20113;&#21335;&#30465;&#20998;&#21439;&#19968;&#33324;&#39044;&#31639;&#25910;&#20837;.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Z:\DOCUME~1\ADMINI~1\LOCALS~1\Temp\Rar$DI00.407\01&#36130;&#25919;&#21381;&#36164;&#26009;\01&#25919;&#24220;&#24615;&#20538;&#21153;\21&#34701;&#36164;&#24179;&#21488;&#31649;&#29702;\05&#23545;&#36134;&#24037;&#20316;\&#21508;&#22320;&#19978;&#25253;\&#20309;&#26126;&#29113;\&#22791;&#26597;&#36164;&#26009;\2010&#24180;&#20538;&#21153;&#25253;&#34920;\&#34701;&#36164;&#24179;&#21488;&#20844;&#21496;&#20538;&#21153;&#28165;&#29702;&#26680;&#23454;&#25253;&#34920;\&#24405;&#20837;&#34920;\9&#26376;20&#26085;&#29256;&#26412;\&#34701;&#36164;&#24179;&#21488;&#20844;&#21496;&#20538;&#21153;&#28165;&#29702;&#26680;&#23454;&#24773;&#20917;&#24405;&#20837;&#34920;&#65288;20100920&#65289;.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home\kylin\&#26700;&#38754;\F:\02&#25919;&#24220;&#38388;&#36716;&#31227;&#25903;&#20184;\01&#19968;&#33324;&#24615;&#36716;&#31227;&#25903;&#20184;\2004&#24180;\2004&#24180;&#19968;&#33324;&#24615;&#36716;&#31227;&#25903;&#20184;&#27979;&#31639;\&#22522;&#30784;&#25968;&#25454;\&#20065;&#38215;&#21644;&#34892;&#25919;&#26449;&#20010;&#25968;.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home\kylin\&#19979;&#36733;\home\kylin\&#19979;&#36733;\2023&#24180;&#22269;&#36164;&#39044;&#31639;\G:\home\kylin\&#19979;&#36733;\10.124.4.217\&#25991;&#20214;&#21046;&#20316;\&#27827;&#28246;&#27700;&#31995;&#36830;&#36890;\2017-2020&#24180;&#27743;&#27827;&#28246;&#24211;&#27700;&#31995;&#36830;&#36890;&#39033;&#30446;&#23454;&#26045;&#26041;&#26696;&#30340;&#39033;&#30446;&#27719;&#24635;.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home\kylin\&#19979;&#36733;\2023&#24180;&#22269;&#36164;&#39044;&#31639;\home\kylin\&#19979;&#36733;\H:\01&#27719;&#24635;&#34701;&#36164;&#24179;&#21488;&#21517;&#21333;&#21644;&#20313;&#39069;&#34920;&#26680;&#23545;&#34920;&#65288;&#27491;&#24335;&#34920;&#65292;&#21516;&#38134;&#30417;&#26680;&#23545;&#21069;&#65289;.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run\user\1000\gvfs\smb-share:server=10.124.6.233,share=&#20840;&#20307;&#20154;&#21592;\11&#39044;&#31639;&#22788;&#65288;&#26032;&#65289;\03&#25903;&#20986;&#32452;\01&#37096;&#38376;&#39044;&#31639;\2023&#24180;&#37096;&#38376;&#39044;&#31639;&#32534;&#21046;\3&#20108;&#19978;&#38454;&#27573;\3.&#31185;&#30446;&#22686;&#20943;&#21464;&#21270;&#24773;&#20917;&#35828;&#26126;\&#31185;&#30446;&#22686;&#20943;&#21464;&#21270;\home\kylin\&#19979;&#36733;\2023&#24180;&#22269;&#36164;&#39044;&#31639;\home\kylin\&#19979;&#36733;\Z:\02&#25919;&#24220;&#38388;&#36716;&#31227;&#25903;&#20184;\01&#19968;&#33324;&#24615;&#36716;&#31227;&#25903;&#20184;\2004&#24180;\2004&#24180;&#19968;&#33324;&#24615;&#36716;&#31227;&#25903;&#20184;&#27979;&#31639;\&#22522;&#30784;&#25968;&#25454;\2003&#24180;&#20113;&#21335;&#30465;&#20998;&#21439;&#24635;&#20154;&#2147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历年集中增量分配 (2)"/>
      <sheetName val="历年财力性转移支付增量 (2)"/>
      <sheetName val="历年专项转移支付增量 (2)"/>
      <sheetName val="历年集中增量 (3)"/>
      <sheetName val="历年集中增量 (4)"/>
      <sheetName val="历年集中两税增量 (2)"/>
      <sheetName val="历年集中所得税增量 (2)"/>
      <sheetName val="05多负担 (2)"/>
      <sheetName val="05集中两税增量"/>
      <sheetName val="2005集中所得税增量"/>
      <sheetName val="05净集中"/>
      <sheetName val="Sheet4 (2)"/>
      <sheetName val="Sheet4 (3)"/>
      <sheetName val="Sheet3 (2)"/>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2)"/>
      <sheetName val="历年集中增量分配"/>
      <sheetName val="历年财力性转移支付增量"/>
      <sheetName val="历年专项转移支付增量"/>
      <sheetName val="05转移支付简"/>
      <sheetName val="依赖程度3(转移支付总额除地方本级支出)"/>
      <sheetName val="Sheet2 (3)"/>
      <sheetName val="Sheet1 (2)"/>
      <sheetName val="收入划分 (英)"/>
      <sheetName val="收入划分 (美）"/>
      <sheetName val="均等化程度比较"/>
      <sheetName val="93-04留用比例"/>
      <sheetName val="历年财力"/>
      <sheetName val="边际留用比例"/>
      <sheetName val="历年边际财力"/>
      <sheetName val="历年地方总收入"/>
      <sheetName val="历年边际地方总收入"/>
      <sheetName val="2005集中增量"/>
      <sheetName val="05留用比例"/>
      <sheetName val="出口退税"/>
      <sheetName val="方案一基础"/>
      <sheetName val="方案一"/>
      <sheetName val="Sheet4"/>
      <sheetName val="方案一集中增量分地区"/>
      <sheetName val="方案一集中增量分税种"/>
      <sheetName val="方案一中央比重"/>
      <sheetName val="方案三基础"/>
      <sheetName val="方案三中央比重"/>
      <sheetName val="方案三集中增量分地区"/>
      <sheetName val="方案三集中增量分项目"/>
      <sheetName val="2005-12月报表 (2)"/>
      <sheetName val="全国一般收入"/>
      <sheetName val="Sheet1"/>
      <sheetName val="Sheet2"/>
      <sheetName val="Sheet3"/>
      <sheetName val="封面"/>
      <sheetName val="C01-1"/>
      <sheetName val="总人口"/>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W-TEO"/>
      <sheetName val="G.1R-Shou COP Gf"/>
      <sheetName val="中央"/>
      <sheetName val="Open"/>
      <sheetName val="Toolbox"/>
      <sheetName val="国家"/>
      <sheetName val="Financ. Overview"/>
      <sheetName val="事业发展"/>
      <sheetName val="eqpmad2"/>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项目申报表-优选44"/>
      <sheetName val="项目简介填写说明"/>
      <sheetName val="指标项"/>
      <sheetName val="有效性列表"/>
      <sheetName val="财政部保基本民生"/>
      <sheetName val="经费权重"/>
    </sheetNames>
    <sheetDataSet>
      <sheetData sheetId="0"/>
      <sheetData sheetId="1"/>
      <sheetData sheetId="2"/>
      <sheetData sheetId="3" refreshError="1"/>
      <sheetData sheetId="4" refreshError="1"/>
      <sheetData sheetId="5"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录入13"/>
      <sheetName val="录入14"/>
      <sheetName val="合计"/>
      <sheetName val="分县数据"/>
      <sheetName val="P1012001"/>
      <sheetName val="区划对应表"/>
      <sheetName val="L24"/>
      <sheetName val="四月份月报"/>
      <sheetName val="经费权重"/>
      <sheetName val="国家"/>
      <sheetName val="总表"/>
      <sheetName val="Sheet1"/>
      <sheetName val="01北京市"/>
      <sheetName val="1-1余额表"/>
      <sheetName val="2-11担保分级表"/>
      <sheetName val="2-7一般分级表"/>
      <sheetName val="2-1余额分级表"/>
      <sheetName val="2-5直接分级表"/>
      <sheetName val="2-9专项分级表"/>
      <sheetName val="有效性列表"/>
      <sheetName val="公路里程"/>
      <sheetName val="中央"/>
      <sheetName val="DB"/>
      <sheetName val="差异系数"/>
      <sheetName val="data"/>
      <sheetName val="基础数据"/>
      <sheetName val="2007"/>
      <sheetName val="指标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填报说明"/>
      <sheetName val="表A 政府平台明细"/>
      <sheetName val="表B 保障性住房明细"/>
      <sheetName val="表C 汇总表"/>
      <sheetName val="表D 8月放款客户"/>
      <sheetName val="表E 修改备忘"/>
      <sheetName val="参数表"/>
      <sheetName val="Sheet1"/>
      <sheetName val="分县数据"/>
      <sheetName val="经费权重"/>
      <sheetName val="区划对应表"/>
      <sheetName val="基础编码"/>
      <sheetName val="1-4余额表"/>
      <sheetName val="C01-1"/>
      <sheetName val="四月份月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Sheet1"/>
      <sheetName val="L24"/>
      <sheetName val="1-4余额表"/>
      <sheetName val="中央"/>
      <sheetName val="分县数据"/>
      <sheetName val="四月份月报"/>
      <sheetName val="参数表"/>
      <sheetName val="C01-1"/>
      <sheetName val="经费权重"/>
      <sheetName val="国家"/>
      <sheetName val="区划对应表"/>
      <sheetName val="下拉选项"/>
      <sheetName val="有效性列表"/>
      <sheetName val="人民银行"/>
      <sheetName val="项目类型"/>
      <sheetName val="公路里程"/>
      <sheetName val="差异系数"/>
      <sheetName val="data"/>
      <sheetName val="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录入13"/>
      <sheetName val="录入14"/>
      <sheetName val="合计"/>
      <sheetName val="分县数据"/>
      <sheetName val="P1012001"/>
      <sheetName val="区划对应表"/>
      <sheetName val="L24"/>
      <sheetName val="四月份月报"/>
      <sheetName val="经费权重"/>
      <sheetName val="国家"/>
      <sheetName val="总表"/>
      <sheetName val="Sheet1"/>
      <sheetName val="01北京市"/>
      <sheetName val="1-1余额表"/>
      <sheetName val="2-11担保分级表"/>
      <sheetName val="2-7一般分级表"/>
      <sheetName val="2-1余额分级表"/>
      <sheetName val="2-5直接分级表"/>
      <sheetName val="2-9专项分级表"/>
      <sheetName val="有效性列表"/>
      <sheetName val="公路里程"/>
      <sheetName val="中央"/>
      <sheetName val="DB"/>
      <sheetName val="差异系数"/>
      <sheetName val="data"/>
      <sheetName val="基础数据"/>
      <sheetName val="2007"/>
      <sheetName val="本年收入合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代码对比表"/>
      <sheetName val="d"/>
      <sheetName val="data"/>
      <sheetName val="差异系数"/>
      <sheetName val="经费权重"/>
      <sheetName val="Total"/>
      <sheetName val="rkgm"/>
      <sheetName val="rkmj"/>
      <sheetName val="wdxs"/>
      <sheetName val="hbxs"/>
      <sheetName val="四月份月报"/>
      <sheetName val="国家"/>
      <sheetName val="P1012001"/>
      <sheetName val="Sheet1"/>
      <sheetName val="有效性列表"/>
      <sheetName val="区划对应表"/>
      <sheetName val="参数表"/>
      <sheetName val="分县数据"/>
      <sheetName val="公路里程"/>
      <sheetName val="人民银行"/>
      <sheetName val="01北京市"/>
      <sheetName val="L24"/>
      <sheetName val="中央"/>
      <sheetName val="1-1余额表"/>
      <sheetName val="2-11担保分级表"/>
      <sheetName val="2-7一般分级表"/>
      <sheetName val="2-1余额分级表"/>
      <sheetName val="2-5直接分级表"/>
      <sheetName val="2-9专项分级表"/>
      <sheetName val="市县名单"/>
      <sheetName val="2009"/>
      <sheetName val="1-4余额表"/>
      <sheetName val="C01-1"/>
      <sheetName val="合计"/>
      <sheetName val="财政部保基本民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POWER ASSUMPTIONS"/>
      <sheetName val="人员支出"/>
      <sheetName val="Toolbox"/>
      <sheetName val="_ESList"/>
      <sheetName val="Open"/>
      <sheetName val="本年收入合计"/>
      <sheetName val="村级支出"/>
      <sheetName val="D011H403"/>
      <sheetName val="一般预算收入"/>
      <sheetName val="G.1R-Shou COP Gf"/>
      <sheetName val="选择选项"/>
      <sheetName val="Main"/>
      <sheetName val="Sheet1"/>
      <sheetName val="分县数据"/>
      <sheetName val="经费权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Sheet1"/>
      <sheetName val="L24"/>
      <sheetName val="1-4余额表"/>
      <sheetName val="中央"/>
      <sheetName val="分县数据"/>
      <sheetName val="四月份月报"/>
      <sheetName val="参数表"/>
      <sheetName val="C01-1"/>
      <sheetName val="经费权重"/>
      <sheetName val="国家"/>
      <sheetName val="区划对应表"/>
      <sheetName val="下拉选项"/>
      <sheetName val="有效性列表"/>
      <sheetName val="人民银行"/>
      <sheetName val="项目类型"/>
      <sheetName val="公路里程"/>
      <sheetName val="差异系数"/>
      <sheetName val="data"/>
      <sheetName val="总表"/>
      <sheetName val="Open"/>
      <sheetName val="D011H4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2007"/>
      <sheetName val="2008"/>
      <sheetName val="第6行"/>
      <sheetName val="动态分析报表"/>
      <sheetName val="区划对应表"/>
      <sheetName val="中央"/>
      <sheetName val="P1012001"/>
      <sheetName val="C01-1"/>
      <sheetName val="Sheet1"/>
      <sheetName val="总表"/>
      <sheetName val="经费权重"/>
      <sheetName val="基础数据"/>
      <sheetName val="参数表"/>
      <sheetName val="国家"/>
      <sheetName val="分县数据"/>
      <sheetName val="1-1余额表"/>
      <sheetName val="2-11担保分级表"/>
      <sheetName val="2-7一般分级表"/>
      <sheetName val="2-1余额分级表"/>
      <sheetName val="2-5直接分级表"/>
      <sheetName val="2-9专项分级表"/>
      <sheetName val="2009"/>
      <sheetName val="1-4余额表"/>
      <sheetName val="L24"/>
      <sheetName val="差异系数"/>
      <sheetName val="data"/>
      <sheetName val="有效性列表"/>
      <sheetName val="公路里程"/>
      <sheetName val="01北京市"/>
      <sheetName val="四月份月报"/>
      <sheetName val="基础编码"/>
      <sheetName val="D011H4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2002年一般预算收入"/>
      <sheetName val="财政供养人员增幅"/>
      <sheetName val="农业人口"/>
      <sheetName val="行政区划"/>
      <sheetName val="XL4Poppy"/>
      <sheetName val="农业用地"/>
      <sheetName val="工商税收"/>
      <sheetName val="汇总"/>
      <sheetName val="四月份月报"/>
      <sheetName val="省本级收入预计"/>
      <sheetName val="中小学生"/>
      <sheetName val="C01-1"/>
      <sheetName val="D011H403"/>
      <sheetName val="Op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W-TEO"/>
      <sheetName val="G.1R-Shou COP Gf"/>
      <sheetName val="中央"/>
      <sheetName val="Open"/>
      <sheetName val="Toolbox"/>
      <sheetName val="国家"/>
      <sheetName val="Financ. Overview"/>
      <sheetName val="事业发展"/>
      <sheetName val="eqpmad2"/>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POWER ASSUMPTIONS"/>
      <sheetName val="人员支出"/>
      <sheetName val="Toolbox"/>
      <sheetName val="_ESList"/>
      <sheetName val="Open"/>
      <sheetName val="本年收入合计"/>
      <sheetName val="村级支出"/>
      <sheetName val="D011H403"/>
      <sheetName val="一般预算收入"/>
      <sheetName val="G.1R-Shou COP Gf"/>
      <sheetName val="选择选项"/>
      <sheetName val="Sheet1"/>
      <sheetName val="均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Define"/>
      <sheetName val="中小学生"/>
      <sheetName val="人员支出"/>
      <sheetName val="农业用地"/>
      <sheetName val="D011H403"/>
      <sheetName val="四月份月报"/>
      <sheetName val="农业人口"/>
      <sheetName val="封面"/>
      <sheetName val="_ESList"/>
      <sheetName val="POWER ASSUMPTIONS"/>
      <sheetName val="本年收入合计"/>
      <sheetName val="公检法司编制"/>
      <sheetName val="行政编制"/>
      <sheetName val="财政供养人员增幅"/>
      <sheetName val="基础编码"/>
      <sheetName val="总人口"/>
      <sheetName val="地方"/>
      <sheetName val="C01-1"/>
      <sheetName val="省本级收入预计"/>
      <sheetName val="Op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Define"/>
      <sheetName val="事业发展"/>
      <sheetName val="农业用地"/>
      <sheetName val="农业人口"/>
    </sheetNames>
    <sheetDataSet>
      <sheetData sheetId="0" refreshError="1"/>
      <sheetData sheetId="1" refreshError="1"/>
      <sheetData sheetId="2" refreshError="1"/>
      <sheetData sheetId="3"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总人口"/>
      <sheetName val="公检法司编制"/>
      <sheetName val="行政编制"/>
      <sheetName val="XL4Poppy"/>
      <sheetName val="四月份月报"/>
      <sheetName val="Main"/>
      <sheetName val=""/>
      <sheetName val="农业用地"/>
      <sheetName val="_x005f_x0000__x005f_x0000__x005f_x0000__x005f_x0000__x0"/>
      <sheetName val="_ESList"/>
      <sheetName val="G.1R-Shou COP Gf"/>
      <sheetName val="_x005f_x005f_x005f_x0000__x005f_x005f_x005f_x0000__x005"/>
      <sheetName val="P1012001"/>
      <sheetName val="2010决算"/>
      <sheetName val="2011决算"/>
      <sheetName val="2012决算"/>
      <sheetName val="2014决算"/>
      <sheetName val="人员支出"/>
      <sheetName val="合计"/>
      <sheetName val="_x005f_x0000__x005f_x0000__x005"/>
      <sheetName val="_x005f_x005f_x005f_x0000__x005f"/>
      <sheetName val="财政供养人员增幅"/>
      <sheetName val="汇总"/>
      <sheetName val="2002年一般预算收入"/>
      <sheetName val="均衡"/>
      <sheetName val="Toolbox"/>
      <sheetName val="参数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人员支出"/>
      <sheetName val="_x005f_x005f_x005f_x0000__x005f_x005f_x005f_x0000__x005"/>
      <sheetName val="农业人口"/>
      <sheetName val="参数表"/>
      <sheetName val="农业用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填报说明"/>
      <sheetName val="表A 政府平台明细"/>
      <sheetName val="表B 保障性住房明细"/>
      <sheetName val="表C 汇总表"/>
      <sheetName val="表D 8月放款客户"/>
      <sheetName val="表E 修改备忘"/>
      <sheetName val="参数表"/>
      <sheetName val="Sheet1"/>
      <sheetName val="分县数据"/>
      <sheetName val="经费权重"/>
      <sheetName val="区划对应表"/>
      <sheetName val="基础编码"/>
      <sheetName val="1-4余额表"/>
      <sheetName val="C01-1"/>
      <sheetName val="四月份月报"/>
      <sheetName val="农业人口"/>
      <sheetName val="中小学生"/>
      <sheetName val="Toolbo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 val="D011H403"/>
      <sheetName val="_ESList"/>
      <sheetName val="类型"/>
      <sheetName val="#REF"/>
      <sheetName val="eqpmad2"/>
      <sheetName val="中央"/>
      <sheetName val="事业发展"/>
      <sheetName val="参数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总人口"/>
      <sheetName val="公检法司编制"/>
      <sheetName val="行政编制"/>
      <sheetName val="XL4Poppy"/>
      <sheetName val="四月份月报"/>
      <sheetName val="Main"/>
      <sheetName val=""/>
      <sheetName val="农业用地"/>
      <sheetName val="_x005f_x0000__x005f_x0000__x005f_x0000__x005f_x0000__x0"/>
      <sheetName val="_ESList"/>
      <sheetName val="G.1R-Shou COP Gf"/>
      <sheetName val="_x005f_x005f_x005f_x0000__x005f_x005f_x005f_x0000__x005"/>
      <sheetName val="P1012001"/>
      <sheetName val="2010决算"/>
      <sheetName val="2011决算"/>
      <sheetName val="2012决算"/>
      <sheetName val="2014决算"/>
      <sheetName val="人员支出"/>
      <sheetName val="合计"/>
      <sheetName val="_x005f_x0000__x005f_x0000__x005"/>
      <sheetName val="_x005f_x005f_x005f_x0000__x005f"/>
      <sheetName val="财政供养人员增幅"/>
      <sheetName val="汇总"/>
      <sheetName val="2002年一般预算收入"/>
      <sheetName val="C01-1"/>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行政区划"/>
      <sheetName val="P1012001"/>
      <sheetName val="农业人口"/>
      <sheetName val="村级支出"/>
      <sheetName val="人员支出"/>
      <sheetName val="C01-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POWER ASSUMPTIONS"/>
      <sheetName val="人员支出"/>
      <sheetName val="Toolbox"/>
      <sheetName val="_ESList"/>
      <sheetName val="Open"/>
      <sheetName val="本年收入合计"/>
      <sheetName val="村级支出"/>
      <sheetName val="D011H403"/>
      <sheetName val="一般预算收入"/>
      <sheetName val="G.1R-Shou COP Gf"/>
      <sheetName val="选择选项"/>
      <sheetName val="Main"/>
      <sheetName val="2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W-TEO"/>
      <sheetName val="G.1R-Shou COP Gf"/>
      <sheetName val="中央"/>
      <sheetName val="Open"/>
      <sheetName val="Toolbox"/>
      <sheetName val="国家"/>
      <sheetName val="Financ. Overview"/>
      <sheetName val="事业发展"/>
      <sheetName val="eqpmad2"/>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0000000"/>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StartUp_13"/>
      <sheetName val="StartUp_14"/>
      <sheetName val="StartUp_15"/>
      <sheetName val="StartUp_16"/>
      <sheetName val="StartUp_17"/>
      <sheetName val="StartUp_18"/>
      <sheetName val="StartUp_19"/>
      <sheetName val="StartUp_20"/>
      <sheetName val="StartUp_21"/>
      <sheetName val="StartUp_22"/>
      <sheetName val="StartUp_23"/>
      <sheetName val="StartUp_24"/>
      <sheetName val="StartUp_25"/>
      <sheetName val="StartUp_26"/>
      <sheetName val="StartUp_27"/>
      <sheetName val="StartUp_28"/>
      <sheetName val="StartUp_29"/>
      <sheetName val="StartUp_30"/>
      <sheetName val="StartUp_31"/>
      <sheetName val="StartUp_32"/>
      <sheetName val="StartUp_33"/>
      <sheetName val="StartUp_34"/>
      <sheetName val="StartUp_35"/>
      <sheetName val="StartUp_36"/>
      <sheetName val="StartUp_37"/>
      <sheetName val="StartUp_38"/>
      <sheetName val="StartUp_39"/>
      <sheetName val="StartUp_40"/>
      <sheetName val="StartUp_41"/>
      <sheetName val="StartUp_42"/>
      <sheetName val="StartUp_43"/>
      <sheetName val="StartUp_44"/>
      <sheetName val="StartUp_45"/>
      <sheetName val="StartUp_46"/>
      <sheetName val="StartUp_47"/>
      <sheetName val="StartUp_48"/>
      <sheetName val="StartUp_49"/>
      <sheetName val="StartUp_50"/>
      <sheetName val="StartUp_51"/>
      <sheetName val="StartUp_52"/>
      <sheetName val="StartUp_53"/>
      <sheetName val="StartUp_54"/>
      <sheetName val="StartUp_55"/>
      <sheetName val="StartUp_56"/>
      <sheetName val="StartUp_57"/>
      <sheetName val="StartUp_58"/>
      <sheetName val="StartUp_59"/>
      <sheetName val="StartUp_60"/>
      <sheetName val="StartUp_61"/>
      <sheetName val="StartUp_62"/>
      <sheetName val="StartUp_63"/>
      <sheetName val="StartUp_64"/>
      <sheetName val="StartUp_65"/>
      <sheetName val="StartUp_66"/>
      <sheetName val="StartUp_67"/>
      <sheetName val="StartUp_68"/>
      <sheetName val="StartUp_69"/>
      <sheetName val="StartUp_70"/>
      <sheetName val="StartUp_71"/>
      <sheetName val="StartUp_72"/>
      <sheetName val="StartUp_73"/>
      <sheetName val="StartUp_74"/>
      <sheetName val="StartUp_75"/>
      <sheetName val="StartUp_76"/>
      <sheetName val="StartUp_77"/>
      <sheetName val="StartUp_78"/>
      <sheetName val="StartUp_79"/>
      <sheetName val="StartUp_80"/>
      <sheetName val="StartUp_81"/>
      <sheetName val="StartUp_82"/>
      <sheetName val="StartUp_83"/>
      <sheetName val="StartUp_84"/>
      <sheetName val="StartUp_85"/>
      <sheetName val="StartUp_86"/>
      <sheetName val="StartUp_87"/>
      <sheetName val="StartUp_88"/>
      <sheetName val="StartUp_89"/>
      <sheetName val="StartUp_90"/>
      <sheetName val="StartUp_91"/>
      <sheetName val="StartUp_92"/>
      <sheetName val="StartUp_93"/>
      <sheetName val="StartUp_94"/>
      <sheetName val="StartUp_95"/>
      <sheetName val="StartUp_96"/>
      <sheetName val="StartUp_97"/>
      <sheetName val="StartUp_98"/>
      <sheetName val="StartUp_99"/>
      <sheetName val="StartUp_100"/>
      <sheetName val="StartUp_101"/>
      <sheetName val="StartUp_102"/>
      <sheetName val="StartUp_103"/>
      <sheetName val="StartUp_104"/>
      <sheetName val="StartUp_105"/>
      <sheetName val="StartUp_106"/>
      <sheetName val="StartUp_107"/>
      <sheetName val="StartUp_108"/>
      <sheetName val="StartUp_109"/>
      <sheetName val="StartUp_110"/>
      <sheetName val="StartUp_111"/>
      <sheetName val="StartUp_112"/>
      <sheetName val="StartUp_113"/>
      <sheetName val="StartUp_114"/>
      <sheetName val="StartUp_115"/>
      <sheetName val="StartUp_116"/>
      <sheetName val="StartUp_117"/>
      <sheetName val="StartUp_118"/>
      <sheetName val="StartUp_119"/>
      <sheetName val="StartUp_120"/>
      <sheetName val="StartUp_121"/>
      <sheetName val="StartUp_122"/>
      <sheetName val="StartUp_123"/>
      <sheetName val="StartUp_124"/>
      <sheetName val="StartUp_125"/>
      <sheetName val="StartUp_126"/>
      <sheetName val="StartUp_127"/>
      <sheetName val="StartUp_128"/>
      <sheetName val="StartUp_129"/>
      <sheetName val="StartUp_130"/>
      <sheetName val="StartUp_131"/>
      <sheetName val="StartUp_132"/>
      <sheetName val="StartUp_133"/>
      <sheetName val="StartUp_134"/>
      <sheetName val="StartUp_135"/>
      <sheetName val="StartUp_136"/>
      <sheetName val="StartUp_137"/>
      <sheetName val="StartUp_138"/>
      <sheetName val="StartUp_139"/>
      <sheetName val="StartUp_140"/>
      <sheetName val="StartUp_141"/>
      <sheetName val="StartUp_142"/>
      <sheetName val="StartUp_143"/>
      <sheetName val="StartUp_144"/>
      <sheetName val="StartUp_145"/>
      <sheetName val="StartUp_146"/>
      <sheetName val="StartUp_147"/>
      <sheetName val="StartUp_148"/>
      <sheetName val="StartUp_149"/>
      <sheetName val="StartUp_150"/>
      <sheetName val="StartUp_151"/>
      <sheetName val="StartUp_152"/>
      <sheetName val="StartUp_153"/>
      <sheetName val="StartUp_154"/>
      <sheetName val="StartUp_155"/>
      <sheetName val="StartUp_156"/>
      <sheetName val="StartUp_157"/>
      <sheetName val="StartUp_158"/>
      <sheetName val="StartUp_159"/>
      <sheetName val="StartUp_160"/>
      <sheetName val="StartUp_161"/>
      <sheetName val="StartUp_162"/>
      <sheetName val="StartUp_163"/>
      <sheetName val="StartUp_164"/>
      <sheetName val="StartUp_165"/>
      <sheetName val="StartUp_166"/>
      <sheetName val="StartUp_167"/>
      <sheetName val="StartUp_168"/>
      <sheetName val="StartUp_169"/>
      <sheetName val="StartUp_170"/>
      <sheetName val="StartUp_171"/>
      <sheetName val="StartUp_172"/>
      <sheetName val="StartUp_173"/>
      <sheetName val="StartUp_174"/>
      <sheetName val="StartUp_175"/>
      <sheetName val="StartUp_176"/>
      <sheetName val="StartUp_177"/>
      <sheetName val="StartUp_178"/>
      <sheetName val="StartUp_179"/>
      <sheetName val="StartUp_180"/>
      <sheetName val="StartUp_181"/>
      <sheetName val="StartUp_182"/>
      <sheetName val="StartUp_183"/>
      <sheetName val="StartUp_184"/>
      <sheetName val="StartUp_185"/>
      <sheetName val="StartUp_186"/>
      <sheetName val="StartUp_187"/>
      <sheetName val="StartUp_188"/>
      <sheetName val="StartUp_189"/>
      <sheetName val="StartUp_190"/>
      <sheetName val="StartUp_191"/>
      <sheetName val="StartUp_192"/>
      <sheetName val="StartUp_193"/>
      <sheetName val="StartUp_194"/>
      <sheetName val="StartUp_195"/>
      <sheetName val="StartUp_196"/>
      <sheetName val="StartUp_197"/>
      <sheetName val="StartUp_198"/>
      <sheetName val="StartUp_199"/>
      <sheetName val="StartUp_200"/>
      <sheetName val="StartUp_201"/>
      <sheetName val="StartUp_202"/>
      <sheetName val="StartUp_203"/>
      <sheetName val="StartUp_204"/>
      <sheetName val="StartUp_205"/>
      <sheetName val="StartUp_206"/>
      <sheetName val="StartUp_207"/>
      <sheetName val="StartUp_208"/>
      <sheetName val="StartUp_209"/>
      <sheetName val="StartUp_210"/>
      <sheetName val="StartUp_211"/>
      <sheetName val="StartUp_212"/>
      <sheetName val="StartUp_213"/>
      <sheetName val="StartUp_214"/>
      <sheetName val="StartUp_215"/>
      <sheetName val="StartUp_216"/>
      <sheetName val="StartUp_217"/>
      <sheetName val="StartUp_218"/>
      <sheetName val="StartUp_219"/>
      <sheetName val="StartUp_220"/>
      <sheetName val="StartUp_221"/>
      <sheetName val="StartUp_222"/>
      <sheetName val="StartUp_223"/>
      <sheetName val="StartUp_224"/>
      <sheetName val="StartUp_225"/>
      <sheetName val="StartUp_226"/>
      <sheetName val="StartUp_227"/>
      <sheetName val="StartUp_228"/>
      <sheetName val="StartUp_229"/>
      <sheetName val="StartUp_230"/>
      <sheetName val="StartUp_231"/>
      <sheetName val="StartUp_232"/>
      <sheetName val="StartUp_233"/>
      <sheetName val="StartUp_234"/>
      <sheetName val="StartUp_235"/>
      <sheetName val="StartUp_236"/>
      <sheetName val="StartUp_237"/>
      <sheetName val="StartUp_238"/>
      <sheetName val="StartUp_239"/>
      <sheetName val="StartUp_240"/>
      <sheetName val="StartUp_241"/>
      <sheetName val="StartUp_242"/>
      <sheetName val="StartUp_243"/>
      <sheetName val="StartUp_244"/>
      <sheetName val="StartUp_245"/>
      <sheetName val="StartUp_246"/>
      <sheetName val="StartUp_247"/>
      <sheetName val="StartUp_248"/>
      <sheetName val="StartUp_249"/>
      <sheetName val="StartUp_250"/>
      <sheetName val="StartUp_251"/>
      <sheetName val="StartUp_252"/>
      <sheetName val="StartUp_253"/>
      <sheetName val="StartUp_254"/>
      <sheetName val="StartUp_255"/>
      <sheetName val="StartUp_256"/>
      <sheetName val="StartUp_257"/>
      <sheetName val="StartUp_258"/>
      <sheetName val="StartUp_259"/>
      <sheetName val="StartUp_260"/>
      <sheetName val="StartUp_261"/>
      <sheetName val="StartUp_262"/>
      <sheetName val="StartUp_263"/>
      <sheetName val="StartUp_264"/>
      <sheetName val="StartUp_265"/>
      <sheetName val="StartUp_266"/>
      <sheetName val="StartUp_267"/>
      <sheetName val="StartUp_268"/>
      <sheetName val="StartUp_269"/>
      <sheetName val="StartUp_270"/>
      <sheetName val="StartUp_271"/>
      <sheetName val="StartUp_272"/>
      <sheetName val="StartUp_273"/>
      <sheetName val="StartUp_274"/>
      <sheetName val="StartUp_275"/>
      <sheetName val="StartUp_276"/>
      <sheetName val="StartUp_277"/>
      <sheetName val="StartUp_278"/>
      <sheetName val="StartUp_279"/>
      <sheetName val="StartUp_280"/>
      <sheetName val="StartUp_281"/>
      <sheetName val="StartUp_282"/>
      <sheetName val="StartUp_283"/>
      <sheetName val="StartUp_284"/>
      <sheetName val="StartUp_285"/>
      <sheetName val="StartUp_286"/>
      <sheetName val="StartUp_287"/>
      <sheetName val="StartUp_288"/>
      <sheetName val="StartUp_289"/>
      <sheetName val="StartUp_290"/>
      <sheetName val="StartUp_291"/>
      <sheetName val="StartUp_292"/>
      <sheetName val="StartUp_293"/>
      <sheetName val="StartUp_294"/>
      <sheetName val="StartUp_295"/>
      <sheetName val="StartUp_296"/>
      <sheetName val="StartUp_297"/>
      <sheetName val="StartUp_298"/>
      <sheetName val="StartUp_299"/>
      <sheetName val="StartUp_300"/>
      <sheetName val="StartUp_301"/>
      <sheetName val="StartUp_302"/>
      <sheetName val="StartUp_303"/>
      <sheetName val="StartUp_304"/>
      <sheetName val="StartUp_305"/>
      <sheetName val="StartUp_306"/>
      <sheetName val="StartUp_307"/>
      <sheetName val="StartUp_308"/>
      <sheetName val="StartUp_309"/>
      <sheetName val="StartUp_310"/>
      <sheetName val="StartUp_311"/>
      <sheetName val="StartUp_312"/>
      <sheetName val="StartUp_313"/>
      <sheetName val="StartUp_314"/>
      <sheetName val="StartUp_315"/>
      <sheetName val="StartUp_316"/>
      <sheetName val="StartUp_317"/>
      <sheetName val="StartUp_318"/>
      <sheetName val="StartUp_319"/>
      <sheetName val="StartUp_320"/>
      <sheetName val="StartUp_321"/>
      <sheetName val="StartUp_322"/>
      <sheetName val="StartUp_323"/>
      <sheetName val="StartUp_324"/>
      <sheetName val="StartUp_325"/>
      <sheetName val="StartUp_326"/>
      <sheetName val="StartUp_327"/>
      <sheetName val="StartUp_328"/>
      <sheetName val="StartUp_329"/>
      <sheetName val="StartUp_330"/>
      <sheetName val="StartUp_331"/>
      <sheetName val="StartUp_332"/>
      <sheetName val="StartUp_333"/>
      <sheetName val="StartUp_334"/>
      <sheetName val="StartUp_335"/>
      <sheetName val="StartUp_336"/>
      <sheetName val="StartUp_337"/>
      <sheetName val="StartUp_338"/>
      <sheetName val="StartUp_339"/>
      <sheetName val="StartUp_340"/>
      <sheetName val="StartUp_341"/>
      <sheetName val="StartUp_342"/>
      <sheetName val="StartUp_343"/>
      <sheetName val="StartUp_344"/>
      <sheetName val="StartUp_345"/>
      <sheetName val="StartUp_346"/>
      <sheetName val="StartUp_347"/>
      <sheetName val="StartUp_348"/>
      <sheetName val="StartUp_349"/>
      <sheetName val="StartUp_350"/>
      <sheetName val="StartUp_351"/>
      <sheetName val="StartUp_352"/>
      <sheetName val="StartUp_353"/>
      <sheetName val="StartUp_354"/>
      <sheetName val="StartUp_355"/>
      <sheetName val="StartUp_356"/>
      <sheetName val="StartUp_357"/>
      <sheetName val="StartUp_358"/>
      <sheetName val="StartUp_359"/>
      <sheetName val="StartUp_360"/>
      <sheetName val="StartUp_361"/>
      <sheetName val="StartUp_362"/>
      <sheetName val="StartUp_363"/>
      <sheetName val="StartUp_364"/>
      <sheetName val="StartUp_365"/>
      <sheetName val="StartUp_366"/>
      <sheetName val="StartUp_367"/>
      <sheetName val="StartUp_368"/>
      <sheetName val="StartUp_369"/>
      <sheetName val="StartUp_370"/>
      <sheetName val="StartUp_371"/>
      <sheetName val="StartUp_372"/>
      <sheetName val="StartUp_373"/>
      <sheetName val="StartUp_374"/>
      <sheetName val="StartUp_375"/>
      <sheetName val="StartUp_376"/>
      <sheetName val="StartUp_377"/>
      <sheetName val="StartUp_378"/>
      <sheetName val="区划对应表"/>
      <sheetName val="四川-对账表"/>
      <sheetName val="核对表"/>
      <sheetName val="四川-对账表 (2)"/>
      <sheetName val="四月份月报"/>
      <sheetName val="C01-1"/>
      <sheetName val="01北京市"/>
      <sheetName val="L24"/>
      <sheetName val="有效性列表"/>
      <sheetName val="参数表"/>
      <sheetName val="2007"/>
      <sheetName val="人员支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2007"/>
      <sheetName val="2008"/>
      <sheetName val="第6行"/>
      <sheetName val="动态分析报表"/>
      <sheetName val="区划对应表"/>
      <sheetName val="中央"/>
      <sheetName val="P1012001"/>
      <sheetName val="C01-1"/>
      <sheetName val="Sheet1"/>
      <sheetName val="总表"/>
      <sheetName val="经费权重"/>
      <sheetName val="基础数据"/>
      <sheetName val="参数表"/>
      <sheetName val="国家"/>
      <sheetName val="分县数据"/>
      <sheetName val="1-1余额表"/>
      <sheetName val="2-11担保分级表"/>
      <sheetName val="2-7一般分级表"/>
      <sheetName val="2-1余额分级表"/>
      <sheetName val="2-5直接分级表"/>
      <sheetName val="2-9专项分级表"/>
      <sheetName val="2009"/>
      <sheetName val="1-4余额表"/>
      <sheetName val="L24"/>
      <sheetName val="差异系数"/>
      <sheetName val="data"/>
      <sheetName val="有效性列表"/>
      <sheetName val="公路里程"/>
      <sheetName val="01北京市"/>
      <sheetName val="四月份月报"/>
      <sheetName val="基础编码"/>
      <sheetName val="G.1R-Shou COP Gf"/>
      <sheetName val="均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 val="均衡"/>
      <sheetName val="2007"/>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POWER ASSUMPTIONS"/>
      <sheetName val="人员支出"/>
      <sheetName val="Toolbox"/>
      <sheetName val="_ESList"/>
      <sheetName val="Open"/>
      <sheetName val="本年收入合计"/>
      <sheetName val="村级支出"/>
      <sheetName val="D011H403"/>
      <sheetName val="一般预算收入"/>
      <sheetName val="G.1R-Shou COP Gf"/>
      <sheetName val="选择选项"/>
      <sheetName val="Sheet1"/>
      <sheetName val="均衡"/>
      <sheetName val="事业发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2002年一般预算收入"/>
      <sheetName val="财政供养人员增幅"/>
      <sheetName val="国家"/>
      <sheetName val="事业发展"/>
      <sheetName val="均衡"/>
    </sheetNames>
    <sheetDataSet>
      <sheetData sheetId="0" refreshError="1"/>
      <sheetData sheetId="1" refreshError="1"/>
      <sheetData sheetId="2" refreshError="1"/>
      <sheetData sheetId="3" refreshError="1"/>
      <sheetData sheetId="4"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Define"/>
      <sheetName val="事业发展"/>
      <sheetName val="POWER ASSUMPTIONS"/>
      <sheetName val="区划对应表"/>
    </sheetNames>
    <sheetDataSet>
      <sheetData sheetId="0" refreshError="1"/>
      <sheetData sheetId="1" refreshError="1"/>
      <sheetData sheetId="2" refreshError="1"/>
      <sheetData sheetId="3"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Define"/>
      <sheetName val="中小学生"/>
      <sheetName val="人员支出"/>
      <sheetName val="农业用地"/>
      <sheetName val="D011H403"/>
      <sheetName val="四月份月报"/>
      <sheetName val="一般预算收入"/>
      <sheetName val="区划对应表"/>
      <sheetName val="事业发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StartUp"/>
      <sheetName val="区划对应表"/>
      <sheetName val="举借方式"/>
      <sheetName val="银行"/>
      <sheetName val="有效性列表"/>
      <sheetName val="00 目录"/>
      <sheetName val="封面"/>
      <sheetName val="公司债务项目情况表"/>
      <sheetName val="公司资产、在建项目情况表"/>
      <sheetName val="01个数"/>
      <sheetName val="02余额--汇总"/>
      <sheetName val="03来源--汇总"/>
      <sheetName val="04来源--省级"/>
      <sheetName val="05来源--市级"/>
      <sheetName val="06来源--县级"/>
      <sheetName val="07方式--汇总"/>
      <sheetName val="08方式--省级"/>
      <sheetName val="09方式--市级"/>
      <sheetName val="10方式--县级"/>
      <sheetName val="11资产负债--汇总"/>
      <sheetName val="12在建项目--汇总"/>
      <sheetName val="分县数据"/>
      <sheetName val="国家"/>
      <sheetName val="L24"/>
      <sheetName val="总表"/>
      <sheetName val="1-1余额表"/>
      <sheetName val="2-11担保分级表"/>
      <sheetName val="2-7一般分级表"/>
      <sheetName val="2-1余额分级表"/>
      <sheetName val="2-5直接分级表"/>
      <sheetName val="2-9专项分级表"/>
      <sheetName val="2007"/>
      <sheetName val="2009"/>
      <sheetName val="C01-1"/>
      <sheetName val="参数表"/>
      <sheetName val="项目类型"/>
      <sheetName val="经费权重"/>
      <sheetName val="基础数据"/>
      <sheetName val="四月份月报"/>
      <sheetName val="DB"/>
      <sheetName val="POWER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总人口"/>
      <sheetName val="公检法司编制"/>
      <sheetName val="行政编制"/>
      <sheetName val="XL4Poppy"/>
      <sheetName val="四月份月报"/>
      <sheetName val="Main"/>
      <sheetName val=""/>
      <sheetName val="_x005f_x0000__x005f_x0000__x005f_x0000__x005f_x0000__x0"/>
      <sheetName val="行政区划"/>
      <sheetName val="C01-1"/>
      <sheetName val="区划对应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人员支出"/>
      <sheetName val="_x005f_x005f_x005f_x0000__x005f_x005f_x005f_x0000__x005"/>
      <sheetName val="农业人口"/>
      <sheetName val="POWER ASSUMPTIONS"/>
      <sheetName val="四月份月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eqpmad2"/>
      <sheetName val="POWER ASSUMPTIONS"/>
      <sheetName val="汇总"/>
      <sheetName val="基础编码"/>
      <sheetName val="选择选项"/>
      <sheetName val="_ESList"/>
      <sheetName val="SMCTSSP2"/>
      <sheetName val="SW-TEO"/>
      <sheetName val="C01县级测算"/>
      <sheetName val="J03标准"/>
      <sheetName val="J04-2分县基础数据"/>
      <sheetName val="F05改善均衡度奖励"/>
      <sheetName val="J04-1分省基础数据"/>
      <sheetName val="C02省级努力程度系数"/>
      <sheetName val="J02分配因素"/>
      <sheetName val="J01编码表"/>
      <sheetName val="G01三保和付息需求基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行政区划"/>
      <sheetName val="P1012001"/>
      <sheetName val="农业人口"/>
      <sheetName val="村级支出"/>
      <sheetName val="四月份月报"/>
      <sheetName val="C01-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 val="D011H403"/>
      <sheetName val="_ESList"/>
      <sheetName val="类型"/>
      <sheetName val="#REF"/>
      <sheetName val="eqpmad2"/>
      <sheetName val="中央"/>
      <sheetName val="事业发展"/>
      <sheetName val="Toolbox"/>
      <sheetName val="行政区划"/>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01 汇总表（下发数据内）"/>
      <sheetName val="02 项目统计表（下发数据内）"/>
      <sheetName val="01 汇总表（下发数据外）"/>
      <sheetName val="02 项目统计表（下发数据外）"/>
      <sheetName val="Sheet4"/>
      <sheetName val="基础数据"/>
      <sheetName val="总表"/>
      <sheetName val="2007"/>
      <sheetName val="行政区划"/>
      <sheetName val="四月份月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行政区划"/>
      <sheetName val="P1012001"/>
      <sheetName val="农业人口"/>
      <sheetName val="村级支出"/>
      <sheetName val="Toolbox"/>
      <sheetName val="基础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 val="基础数据"/>
      <sheetName val="行政区划"/>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01 汇总表（下发数据内）"/>
      <sheetName val="02 项目统计表（下发数据内）"/>
      <sheetName val="01 汇总表（下发数据外）"/>
      <sheetName val="02 项目统计表（下发数据外）"/>
      <sheetName val="Sheet4"/>
      <sheetName val="基础数据"/>
      <sheetName val="总表"/>
      <sheetName val="2007"/>
      <sheetName val="事业发展"/>
      <sheetName val="Toolbox"/>
      <sheetName val="基础编码"/>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2002年一般预算收入"/>
      <sheetName val="财政供养人员增幅"/>
      <sheetName val="国家"/>
      <sheetName val="基础编码"/>
      <sheetName val="基础数据"/>
    </sheetNames>
    <sheetDataSet>
      <sheetData sheetId="0" refreshError="1"/>
      <sheetData sheetId="1" refreshError="1"/>
      <sheetData sheetId="2" refreshError="1"/>
      <sheetData sheetId="3" refreshError="1"/>
      <sheetData sheetId="4"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 val="项目类型"/>
      <sheetName val="2002年一般预算收入"/>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Define"/>
      <sheetName val="中小学生"/>
      <sheetName val="人员支出"/>
      <sheetName val="农业用地"/>
      <sheetName val="D011H403"/>
      <sheetName val="四月份月报"/>
      <sheetName val="一般预算收入"/>
      <sheetName val="2002年一般预算收入"/>
      <sheetName val="基础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2002年一般预算收入"/>
      <sheetName val="财政供养人员增幅"/>
      <sheetName val="国家"/>
      <sheetName val="项目类型"/>
      <sheetName val="中小学生"/>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eqpmad2"/>
      <sheetName val="POWER ASSUMPTIONS"/>
      <sheetName val="汇总"/>
      <sheetName val="基础编码"/>
      <sheetName val="选择选项"/>
      <sheetName val="_ESList"/>
      <sheetName val="SMCTSSP2"/>
      <sheetName val="SW-TEO"/>
      <sheetName val="Financ. Overview"/>
      <sheetName val="Toolbox"/>
      <sheetName val="Main"/>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总人口"/>
      <sheetName val="公检法司编制"/>
      <sheetName val="行政编制"/>
      <sheetName val="XL4Poppy"/>
      <sheetName val="四月份月报"/>
      <sheetName val="Main"/>
      <sheetName val=""/>
      <sheetName val="_x005f_x0000__x005f_x0000__x005f_x0000__x005f_x0000__x0"/>
      <sheetName val="行政区划"/>
      <sheetName val="中小学生"/>
      <sheetName val="2002年一般预算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Define"/>
      <sheetName val="中小学生"/>
      <sheetName val="人员支出"/>
      <sheetName val="农业用地"/>
      <sheetName val="D011H403"/>
      <sheetName val="四月份月报"/>
      <sheetName val="一般预算收入"/>
      <sheetName val="项目类型"/>
      <sheetName val="总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总人口"/>
      <sheetName val="公检法司编制"/>
      <sheetName val="行政编制"/>
      <sheetName val="XL4Poppy"/>
      <sheetName val="四月份月报"/>
      <sheetName val="Main"/>
      <sheetName val=""/>
      <sheetName val="_x005f_x0000__x005f_x0000__x005f_x0000__x005f_x0000__x0"/>
      <sheetName val="行政区划"/>
      <sheetName val="项目类型"/>
      <sheetName val="中小学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说明"/>
      <sheetName val="封面"/>
      <sheetName val="收入(一般)"/>
      <sheetName val="支出(一般)"/>
      <sheetName val="收入(基金)"/>
      <sheetName val="支出(基金)"/>
      <sheetName val="_ESList"/>
      <sheetName val="Financ. Overview"/>
      <sheetName val="Toolbox"/>
      <sheetName val="四月份月报"/>
      <sheetName val="总人口"/>
      <sheetName val="省本级收入预计"/>
      <sheetName val="GDP"/>
      <sheetName val="人员支出"/>
      <sheetName val="G.1R-Shou COP Gf"/>
      <sheetName val="SW-TEO"/>
      <sheetName val="eqpmad2"/>
      <sheetName val="合计"/>
      <sheetName val="汇总"/>
      <sheetName val="农业人口"/>
      <sheetName val="一般预算收入"/>
      <sheetName val="C01-1"/>
      <sheetName val="财政供养人员增幅"/>
      <sheetName val="地方"/>
      <sheetName val="C01县级测算"/>
      <sheetName val="J03标准"/>
      <sheetName val="J04-2分县基础数据"/>
      <sheetName val="F05改善均衡度奖励"/>
      <sheetName val="J04-1分省基础数据"/>
      <sheetName val="C02省级努力程度系数"/>
      <sheetName val="J02分配因素"/>
      <sheetName val="J01编码表"/>
      <sheetName val="G01三保和付息需求基数"/>
      <sheetName val="P1012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eqpmad2"/>
      <sheetName val="POWER ASSUMPTIONS"/>
      <sheetName val="汇总"/>
      <sheetName val="基础编码"/>
      <sheetName val="选择选项"/>
      <sheetName val="_ESList"/>
      <sheetName val="SMCTSSP2"/>
      <sheetName val="SW-TEO"/>
      <sheetName val="国家"/>
      <sheetName val="Main"/>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eqpmad2"/>
      <sheetName val="POWER ASSUMPTIONS"/>
      <sheetName val="汇总"/>
      <sheetName val="基础编码"/>
      <sheetName val="选择选项"/>
      <sheetName val="_ESList"/>
      <sheetName val="SMCTSSP2"/>
      <sheetName val="SW-T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说明"/>
      <sheetName val="封面"/>
      <sheetName val="收入(一般)"/>
      <sheetName val="支出(一般)"/>
      <sheetName val="收入(基金)"/>
      <sheetName val="支出(基金)"/>
      <sheetName val="_ESList"/>
      <sheetName val="Main"/>
      <sheetName val="事业发展"/>
      <sheetName val="GDP"/>
      <sheetName val="Financ. Overview"/>
      <sheetName val="Toolbox"/>
      <sheetName val="POWER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说明"/>
      <sheetName val="封面"/>
      <sheetName val="收入(一般)"/>
      <sheetName val="支出(一般)"/>
      <sheetName val="收入(基金)"/>
      <sheetName val="支出(基金)"/>
      <sheetName val="_ESList"/>
      <sheetName val="Financ. Overview"/>
      <sheetName val="Toolbox"/>
      <sheetName val="四月份月报"/>
      <sheetName val="总人口"/>
      <sheetName val="省本级收入预计"/>
      <sheetName val="GDP"/>
      <sheetName val="人员支出"/>
      <sheetName val="G.1R-Shou COP Gf"/>
      <sheetName val="SW-TEO"/>
      <sheetName val="国家"/>
      <sheetName val="P1012001"/>
      <sheetName val="Op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历年集中增量分配 (2)"/>
      <sheetName val="历年财力性转移支付增量 (2)"/>
      <sheetName val="历年专项转移支付增量 (2)"/>
      <sheetName val="历年集中增量 (3)"/>
      <sheetName val="历年集中增量 (4)"/>
      <sheetName val="历年集中两税增量 (2)"/>
      <sheetName val="历年集中所得税增量 (2)"/>
      <sheetName val="05多负担 (2)"/>
      <sheetName val="05集中两税增量"/>
      <sheetName val="2005集中所得税增量"/>
      <sheetName val="05净集中"/>
      <sheetName val="Sheet4 (2)"/>
      <sheetName val="Sheet4 (3)"/>
      <sheetName val="Sheet3 (2)"/>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2)"/>
      <sheetName val="历年集中增量分配"/>
      <sheetName val="历年财力性转移支付增量"/>
      <sheetName val="历年专项转移支付增量"/>
      <sheetName val="05转移支付简"/>
      <sheetName val="依赖程度3(转移支付总额除地方本级支出)"/>
      <sheetName val="Sheet2 (3)"/>
      <sheetName val="Sheet1 (2)"/>
      <sheetName val="收入划分 (英)"/>
      <sheetName val="收入划分 (美）"/>
      <sheetName val="均等化程度比较"/>
      <sheetName val="93-04留用比例"/>
      <sheetName val="历年财力"/>
      <sheetName val="边际留用比例"/>
      <sheetName val="历年边际财力"/>
      <sheetName val="历年地方总收入"/>
      <sheetName val="历年边际地方总收入"/>
      <sheetName val="2005集中增量"/>
      <sheetName val="05留用比例"/>
      <sheetName val="出口退税"/>
      <sheetName val="方案一基础"/>
      <sheetName val="方案一"/>
      <sheetName val="Sheet4"/>
      <sheetName val="方案一集中增量分地区"/>
      <sheetName val="方案一集中增量分税种"/>
      <sheetName val="方案一中央比重"/>
      <sheetName val="方案三基础"/>
      <sheetName val="方案三中央比重"/>
      <sheetName val="方案三集中增量分地区"/>
      <sheetName val="方案三集中增量分项目"/>
      <sheetName val="2005-12月报表 (2)"/>
      <sheetName val="全国一般收入"/>
      <sheetName val="Sheet1"/>
      <sheetName val="Sheet2"/>
      <sheetName val="Sheet3"/>
      <sheetName val="封面"/>
      <sheetName val="C01-1"/>
      <sheetName val="总人口"/>
      <sheetName val="_ESList"/>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说明"/>
      <sheetName val="封面"/>
      <sheetName val="汇总"/>
      <sheetName val="分析1"/>
      <sheetName val="分县"/>
      <sheetName val="分析2"/>
      <sheetName val="分科目"/>
      <sheetName val="分县月报"/>
      <sheetName val="核对情况"/>
      <sheetName val="_ESList"/>
      <sheetName val="Open"/>
      <sheetName val="工商税收"/>
      <sheetName val="一般预算收入"/>
      <sheetName val="C01-1"/>
      <sheetName val="P1012001"/>
      <sheetName val="Main"/>
      <sheetName val="GDP"/>
      <sheetName val="村级支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说明"/>
      <sheetName val="封面"/>
      <sheetName val="收入(一般)"/>
      <sheetName val="支出(一般)"/>
      <sheetName val="收入(基金)"/>
      <sheetName val="支出(基金)"/>
      <sheetName val="_ESList"/>
      <sheetName val="Main"/>
      <sheetName val="事业发展"/>
      <sheetName val="GDP"/>
      <sheetName val="Financ. Overview"/>
      <sheetName val="Toolbox"/>
      <sheetName val="POWER ASSUMPTIONS"/>
      <sheetName val="中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 val="Main"/>
      <sheetName val="Sheet1"/>
      <sheetName val="eqpmad2"/>
      <sheetName val="基本支出经济分类透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说明"/>
      <sheetName val="封面"/>
      <sheetName val="汇总"/>
      <sheetName val="分析1"/>
      <sheetName val="分县"/>
      <sheetName val="分析2"/>
      <sheetName val="分科目"/>
      <sheetName val="分县月报"/>
      <sheetName val="核对情况"/>
      <sheetName val="_ESList"/>
      <sheetName val="Open"/>
      <sheetName val="工商税收"/>
      <sheetName val="一般预算收入"/>
      <sheetName val="C01-1"/>
      <sheetName val="P1012001"/>
      <sheetName val="Main"/>
      <sheetName val="GDP"/>
      <sheetName val="村级支出"/>
      <sheetName val="中央"/>
      <sheetName val="Toolbox"/>
      <sheetName val="项目类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 val="Main"/>
      <sheetName val="Sheet1"/>
      <sheetName val="eqpmad2"/>
      <sheetName val="基本支出经济分类透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Open"/>
      <sheetName val="P1012001"/>
      <sheetName val="_ESList"/>
      <sheetName val="Financ. Overview"/>
      <sheetName val="SW-TEO"/>
      <sheetName val="Main"/>
      <sheetName val="Toolbox"/>
      <sheetName val="代码"/>
      <sheetName val="G.1R-Shou COP Gf"/>
      <sheetName val="本年收入合计"/>
      <sheetName val="POWER ASSUMPTIONS"/>
      <sheetName val="C01-1"/>
      <sheetName val="D011H403"/>
      <sheetName val="XL4Poppy"/>
      <sheetName val="财政供养人员增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Main"/>
      <sheetName val="事业发展"/>
      <sheetName val="Financ. Overview"/>
      <sheetName val="Toolbox"/>
      <sheetName val="_ESList"/>
      <sheetName val="C01-1"/>
      <sheetName val="总人口"/>
      <sheetName val="本年收入合计"/>
      <sheetName val="POWER ASSUMPTIONS"/>
      <sheetName val="SW-TEO"/>
      <sheetName val="汇总"/>
      <sheetName val="封面"/>
      <sheetName val="G.1R-Shou COP Gf"/>
      <sheetName val="代码"/>
      <sheetName val="coding"/>
      <sheetName val="国家"/>
      <sheetName val="Sheet (2)"/>
      <sheetName val="eqpmad2"/>
      <sheetName val="Sheet"/>
      <sheetName val="P1012001"/>
      <sheetName val="Open"/>
      <sheetName val="D011H403"/>
      <sheetName val="村级支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Toolbox"/>
      <sheetName val="本年收入合计"/>
      <sheetName val="Open"/>
      <sheetName val="_ESList"/>
      <sheetName val="基础编码"/>
      <sheetName val="C01-1"/>
      <sheetName val="省本级收入预计"/>
      <sheetName val="eqpmad2"/>
      <sheetName val="Main"/>
      <sheetName val="Financ. Overview"/>
      <sheetName val="POWER ASSUMPTIONS"/>
      <sheetName val="2002年一般预算收入"/>
      <sheetName val="事业发展"/>
      <sheetName val="村级支出"/>
      <sheetName val="SW-TEO"/>
      <sheetName val="00000ppy"/>
      <sheetName val="人员支出"/>
      <sheetName val="代码"/>
      <sheetName val="P1012001"/>
      <sheetName val="G.1R-Shou COP Gf"/>
      <sheetName val="合计"/>
      <sheetName val="lookup"/>
      <sheetName val="Unit Information"/>
      <sheetName val="Company Information"/>
      <sheetName val="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Open"/>
      <sheetName val="P1012001"/>
      <sheetName val="_ESList"/>
      <sheetName val="Financ. Overview"/>
      <sheetName val="SW-TEO"/>
      <sheetName val="Main"/>
      <sheetName val="Toolbox"/>
      <sheetName val="代码"/>
      <sheetName val="G.1R-Shou COP Gf"/>
      <sheetName val="本年收入合计"/>
      <sheetName val="POWER ASSUMPTIONS"/>
      <sheetName val="C01-1"/>
      <sheetName val="D011H403"/>
      <sheetName val="GDP"/>
      <sheetName val="差异系数"/>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历年集中增量分配 (2)"/>
      <sheetName val="历年财力性转移支付增量 (2)"/>
      <sheetName val="历年专项转移支付增量 (2)"/>
      <sheetName val="历年集中增量 (3)"/>
      <sheetName val="历年集中增量 (4)"/>
      <sheetName val="历年集中两税增量 (2)"/>
      <sheetName val="历年集中所得税增量 (2)"/>
      <sheetName val="05多负担 (2)"/>
      <sheetName val="05集中两税增量"/>
      <sheetName val="2005集中所得税增量"/>
      <sheetName val="05净集中"/>
      <sheetName val="Sheet4 (2)"/>
      <sheetName val="Sheet4 (3)"/>
      <sheetName val="Sheet3 (2)"/>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2)"/>
      <sheetName val="历年集中增量分配"/>
      <sheetName val="历年财力性转移支付增量"/>
      <sheetName val="历年专项转移支付增量"/>
      <sheetName val="05转移支付简"/>
      <sheetName val="依赖程度3(转移支付总额除地方本级支出)"/>
      <sheetName val="Sheet2 (3)"/>
      <sheetName val="Sheet1 (2)"/>
      <sheetName val="收入划分 (英)"/>
      <sheetName val="收入划分 (美）"/>
      <sheetName val="均等化程度比较"/>
      <sheetName val="93-04留用比例"/>
      <sheetName val="历年财力"/>
      <sheetName val="边际留用比例"/>
      <sheetName val="历年边际财力"/>
      <sheetName val="历年地方总收入"/>
      <sheetName val="历年边际地方总收入"/>
      <sheetName val="2005集中增量"/>
      <sheetName val="05留用比例"/>
      <sheetName val="出口退税"/>
      <sheetName val="方案一基础"/>
      <sheetName val="方案一"/>
      <sheetName val="Sheet4"/>
      <sheetName val="方案一集中增量分地区"/>
      <sheetName val="方案一集中增量分税种"/>
      <sheetName val="方案一中央比重"/>
      <sheetName val="方案三基础"/>
      <sheetName val="方案三中央比重"/>
      <sheetName val="方案三集中增量分地区"/>
      <sheetName val="方案三集中增量分项目"/>
      <sheetName val="2005-12月报表 (2)"/>
      <sheetName val="全国一般收入"/>
      <sheetName val="Sheet1"/>
      <sheetName val="Sheet2"/>
      <sheetName val="Sheet3"/>
      <sheetName val="封面"/>
      <sheetName val="C01-1"/>
      <sheetName val="总人口"/>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Toolbox"/>
      <sheetName val="本年收入合计"/>
      <sheetName val="Open"/>
      <sheetName val="_ESList"/>
      <sheetName val="基础编码"/>
      <sheetName val="C01-1"/>
      <sheetName val="省本级收入预计"/>
      <sheetName val="eqpmad2"/>
      <sheetName val="Main"/>
      <sheetName val="Financ. Overview"/>
      <sheetName val="POWER ASSUMPTIONS"/>
      <sheetName val="2002年一般预算收入"/>
      <sheetName val="事业发展"/>
      <sheetName val="村级支出"/>
      <sheetName val="SW-TEO"/>
      <sheetName val="00000ppy"/>
      <sheetName val="人员支出"/>
      <sheetName val="代码"/>
      <sheetName val="P1012001"/>
      <sheetName val="G.1R-Shou COP Gf"/>
      <sheetName val="合计"/>
      <sheetName val="lookup"/>
      <sheetName val="Unit Information"/>
      <sheetName val="Company Information"/>
      <sheetName val="汇总"/>
      <sheetName val="C01县级测算"/>
      <sheetName val="J03标准"/>
      <sheetName val="J04-2分县基础数据"/>
      <sheetName val="F05改善均衡度奖励"/>
      <sheetName val="J04-1分省基础数据"/>
      <sheetName val="C02省级努力程度系数"/>
      <sheetName val="J02分配因素"/>
      <sheetName val="J01编码表"/>
      <sheetName val="G01三保和付息需求基数"/>
      <sheetName val="公检法司编制"/>
      <sheetName val="行政编制"/>
      <sheetName val="L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G.1R-Shou COP Gf"/>
      <sheetName val="Toolbox"/>
      <sheetName val="_ESList"/>
      <sheetName val="eqpmad2"/>
      <sheetName val="Financ. Overview"/>
      <sheetName val="选择选项"/>
      <sheetName val="Open"/>
      <sheetName val="POWER ASSUMPTIONS"/>
      <sheetName val="财政供养人员增幅"/>
      <sheetName val="本年收入合计"/>
      <sheetName val="事业发展"/>
      <sheetName val="农业人口"/>
      <sheetName val="C01县级测算"/>
      <sheetName val="J03标准"/>
      <sheetName val="J04-2分县基础数据"/>
      <sheetName val="F05改善均衡度奖励"/>
      <sheetName val="J04-1分省基础数据"/>
      <sheetName val="C02省级努力程度系数"/>
      <sheetName val="J02分配因素"/>
      <sheetName val="J01编码表"/>
      <sheetName val="G01三保和付息需求基数"/>
      <sheetName val="合计"/>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POWER ASSUMPTIONS"/>
      <sheetName val="人员支出"/>
      <sheetName val="Toolbox"/>
      <sheetName val="_ESList"/>
      <sheetName val="Open"/>
      <sheetName val="本年收入合计"/>
      <sheetName val="村级支出"/>
      <sheetName val="D011H403"/>
      <sheetName val="一般预算收入"/>
      <sheetName val="G.1R-Shou COP Gf"/>
      <sheetName val="选择选项"/>
      <sheetName val="P1012001"/>
      <sheetName val="Main"/>
      <sheetName val="C01县级测算"/>
      <sheetName val="J03标准"/>
      <sheetName val="J04-2分县基础数据"/>
      <sheetName val="F05改善均衡度奖励"/>
      <sheetName val="J04-1分省基础数据"/>
      <sheetName val="C02省级努力程度系数"/>
      <sheetName val="J02分配因素"/>
      <sheetName val="J01编码表"/>
      <sheetName val="G01三保和付息需求基数"/>
      <sheetName val="Financ.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G.1R-Shou COP Gf"/>
      <sheetName val="Toolbox"/>
      <sheetName val="_ESList"/>
      <sheetName val="eqpmad2"/>
      <sheetName val="Financ. Overview"/>
      <sheetName val="选择选项"/>
      <sheetName val="Open"/>
      <sheetName val="POWER ASSUMPTIONS"/>
      <sheetName val="财政供养人员增幅"/>
      <sheetName val="本年收入合计"/>
      <sheetName val="事业发展"/>
      <sheetName val="农业人口"/>
      <sheetName val="C01县级测算"/>
      <sheetName val="J03标准"/>
      <sheetName val="J04-2分县基础数据"/>
      <sheetName val="F05改善均衡度奖励"/>
      <sheetName val="J04-1分省基础数据"/>
      <sheetName val="C02省级努力程度系数"/>
      <sheetName val="J02分配因素"/>
      <sheetName val="J01编码表"/>
      <sheetName val="G01三保和付息需求基数"/>
      <sheetName val="Main"/>
      <sheetName val="封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POWER ASSUMPTIONS"/>
      <sheetName val="人员支出"/>
      <sheetName val="Toolbox"/>
      <sheetName val="_ESList"/>
      <sheetName val="Open"/>
      <sheetName val="本年收入合计"/>
      <sheetName val="村级支出"/>
      <sheetName val="D011H403"/>
      <sheetName val="一般预算收入"/>
      <sheetName val="G.1R-Shou COP Gf"/>
      <sheetName val="选择选项"/>
      <sheetName val="Main"/>
      <sheetName val="C01-1"/>
      <sheetName val="P1012001"/>
      <sheetName val="C01县级测算"/>
      <sheetName val="J03标准"/>
      <sheetName val="J04-2分县基础数据"/>
      <sheetName val="F05改善均衡度奖励"/>
      <sheetName val="J04-1分省基础数据"/>
      <sheetName val="C02省级努力程度系数"/>
      <sheetName val="J02分配因素"/>
      <sheetName val="J01编码表"/>
      <sheetName val="G01三保和付息需求基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POWER ASSUMPTIONS"/>
      <sheetName val="人员支出"/>
      <sheetName val="Toolbox"/>
      <sheetName val="_ESList"/>
      <sheetName val="Open"/>
      <sheetName val="本年收入合计"/>
      <sheetName val="村级支出"/>
      <sheetName val="D011H403"/>
      <sheetName val="一般预算收入"/>
      <sheetName val="G.1R-Shou COP Gf"/>
      <sheetName val="选择选项"/>
      <sheetName val="P1012001"/>
      <sheetName val="Main"/>
      <sheetName val="eqpmad2"/>
      <sheetName val="工商税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POWER ASSUMPTIONS"/>
      <sheetName val="人员支出"/>
      <sheetName val="Toolbox"/>
      <sheetName val="_ESList"/>
      <sheetName val="Open"/>
      <sheetName val="本年收入合计"/>
      <sheetName val="村级支出"/>
      <sheetName val="D011H403"/>
      <sheetName val="一般预算收入"/>
      <sheetName val="G.1R-Shou COP Gf"/>
      <sheetName val="选择选项"/>
      <sheetName val="P1012001"/>
      <sheetName val="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POWER ASSUMPTIONS"/>
      <sheetName val="人员支出"/>
      <sheetName val="Toolbox"/>
      <sheetName val="_ESList"/>
      <sheetName val="Open"/>
      <sheetName val="本年收入合计"/>
      <sheetName val="村级支出"/>
      <sheetName val="D011H403"/>
      <sheetName val="一般预算收入"/>
      <sheetName val="G.1R-Shou COP Gf"/>
      <sheetName val="选择选项"/>
      <sheetName val="Main"/>
      <sheetName val="C01-1"/>
      <sheetName val="P1012001"/>
      <sheetName val="eqpmad2"/>
      <sheetName val="事业发展"/>
      <sheetName val="合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分析表 (中风险地区)"/>
      <sheetName val="分析表（高风险地区）"/>
      <sheetName val="万人以上易地搬迁安置区名单"/>
      <sheetName val="补助测算 (州市结果表)"/>
      <sheetName val="补助测算 (结果表)"/>
      <sheetName val="补助规模测算（过程表)"/>
      <sheetName val="补助规模测算（2) (2)"/>
      <sheetName val="补助规模测算（补助情况表)"/>
      <sheetName val="补助测算 (控)"/>
      <sheetName val="补助测算（不控)"/>
      <sheetName val="补助规模测算（2)"/>
      <sheetName val="补助测算 (增幅控制)"/>
      <sheetName val="补助测算（不控增幅）"/>
      <sheetName val="补助规模测算（分析对比)"/>
      <sheetName val="补助规模测算（县级均衡度分摊分段分档)"/>
      <sheetName val="补助规模测算（县级均衡度分摊)"/>
      <sheetName val="补助规模测算（市县）"/>
      <sheetName val="补助规模测算（县级）"/>
      <sheetName val="最终备案表"/>
      <sheetName val="最终方案"/>
      <sheetName val="政策因素"/>
      <sheetName val="可用财力"/>
      <sheetName val="三保"/>
      <sheetName val="数据源"/>
      <sheetName val="决算表第6列（基本支出）转换"/>
      <sheetName val="部门预算人数"/>
      <sheetName val="机关"/>
      <sheetName val="事业"/>
      <sheetName val="财政部保基本民生"/>
      <sheetName val="万人以上大型易地搬迁需求"/>
      <sheetName val="2021年财力测算（底表）"/>
      <sheetName val="编码对照"/>
      <sheetName val="2020年人口普查常住人口数据(根据纸质版整理)"/>
      <sheetName val="县级均衡"/>
      <sheetName val="2020年四项财力下达情况(30%)"/>
      <sheetName val="万人以上大型易地搬迁"/>
      <sheetName val="标准"/>
      <sheetName val="结果表5.27（调整）"/>
      <sheetName val="11.16"/>
      <sheetName val="抗疫特别国债预留资金分配表"/>
      <sheetName val="2021年第一批 (2)"/>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POWER ASSUMPTIONS"/>
      <sheetName val="人员支出"/>
      <sheetName val="Toolbox"/>
      <sheetName val="_ESList"/>
      <sheetName val="Open"/>
      <sheetName val="本年收入合计"/>
      <sheetName val="村级支出"/>
      <sheetName val="D011H403"/>
      <sheetName val="一般预算收入"/>
      <sheetName val="G.1R-Shou COP Gf"/>
      <sheetName val="选择选项"/>
      <sheetName val="P1012001"/>
      <sheetName val="eqpmad2"/>
      <sheetName val="财政部保基本民生"/>
      <sheetName val="基础编码"/>
      <sheetName val="经费权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mmm"/>
      <sheetName val="下拉选项"/>
      <sheetName val="Sheet2"/>
      <sheetName val="Open"/>
      <sheetName val="基础编码"/>
      <sheetName val="eqpmad2"/>
      <sheetName val="_ESList"/>
      <sheetName val="SW-T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POWER ASSUMPTIONS"/>
      <sheetName val="人员支出"/>
      <sheetName val="Toolbox"/>
      <sheetName val="_ESList"/>
      <sheetName val="Open"/>
      <sheetName val="本年收入合计"/>
      <sheetName val="村级支出"/>
      <sheetName val="D011H403"/>
      <sheetName val="一般预算收入"/>
      <sheetName val="农业人口"/>
      <sheetName val="XL4Poppy"/>
      <sheetName val="省本级收入预计"/>
      <sheetName val="行政区划"/>
      <sheetName val="财政部保基本民生"/>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POWER ASSUMPTIONS"/>
      <sheetName val="人员支出"/>
      <sheetName val="Toolbox"/>
      <sheetName val="_ESList"/>
      <sheetName val="Open"/>
      <sheetName val="本年收入合计"/>
      <sheetName val="村级支出"/>
      <sheetName val="D011H403"/>
      <sheetName val="一般预算收入"/>
      <sheetName val="农业人口"/>
      <sheetName val="XL4Poppy"/>
      <sheetName val="省本级收入预计"/>
      <sheetName val="行政区划"/>
      <sheetName val="财政部保基本民生"/>
      <sheetName val="指标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Toolbox"/>
      <sheetName val="POWER ASSUMPTIONS"/>
      <sheetName val="_ESList"/>
      <sheetName val="Main"/>
      <sheetName val="G.1R-Shou COP Gf"/>
      <sheetName val="coding"/>
      <sheetName val="Financ. Overview"/>
      <sheetName val="P1012001"/>
      <sheetName val="汇总"/>
      <sheetName val="本年收入合计"/>
      <sheetName val="XL4Poppy"/>
      <sheetName val="财政供养人员增幅"/>
      <sheetName val="基础编码"/>
      <sheetName val="事业发展"/>
      <sheetName val="Open"/>
      <sheetName val="财政部保基本民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POWER ASSUMPTIONS"/>
      <sheetName val="人员支出"/>
      <sheetName val="Toolbox"/>
      <sheetName val="_ESList"/>
      <sheetName val="Open"/>
      <sheetName val="本年收入合计"/>
      <sheetName val="村级支出"/>
      <sheetName val="D011H403"/>
      <sheetName val="一般预算收入"/>
      <sheetName val="农业人口"/>
      <sheetName val="XL4Poppy"/>
      <sheetName val="省本级收入预计"/>
      <sheetName val="行政区划"/>
      <sheetName val="SW-TEO"/>
      <sheetName val="参数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资金分配"/>
      <sheetName val="保基本民生"/>
      <sheetName val="保工资运转"/>
      <sheetName val="G.1R-Shou COP Gf"/>
      <sheetName val="Toolbox"/>
      <sheetName val="Ope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Toolbox"/>
      <sheetName val="POWER ASSUMPTIONS"/>
      <sheetName val="_ESList"/>
      <sheetName val="Main"/>
      <sheetName val="G.1R-Shou COP Gf"/>
      <sheetName val="coding"/>
      <sheetName val="Financ. Overview"/>
      <sheetName val="P1012001"/>
      <sheetName val="汇总"/>
      <sheetName val="本年收入合计"/>
      <sheetName val="XL4Poppy"/>
      <sheetName val="财政供养人员增幅"/>
      <sheetName val="基础编码"/>
      <sheetName val="事业发展"/>
      <sheetName val="2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 val="合计"/>
      <sheetName val="行政区划"/>
      <sheetName val="Open"/>
      <sheetName val="Sheet1"/>
      <sheetName val="eqpmad2"/>
      <sheetName val="人员支出"/>
      <sheetName val="财政供养人员增幅"/>
      <sheetName val="P1012001"/>
      <sheetName val="中小学生"/>
      <sheetName val="本年收入合计"/>
      <sheetName val="C01-1"/>
      <sheetName val="_ESList"/>
      <sheetName val="封面"/>
      <sheetName val="省本级收入预计"/>
      <sheetName val="G.1R-Shou COP Gf"/>
      <sheetName val="农业用地"/>
      <sheetName val="Toolbox"/>
      <sheetName val="一般预算收入"/>
      <sheetName val="POWER ASSUMPTIONS"/>
      <sheetName val="基础编码"/>
      <sheetName val="历年集中增量分配 (2)"/>
      <sheetName val="历年财力性转移支付增量 (2)"/>
      <sheetName val="历年专项转移支付增量 (2)"/>
      <sheetName val="历年集中增量 (3)"/>
      <sheetName val="历年集中增量 (4)"/>
      <sheetName val="历年集中两税增量 (2)"/>
      <sheetName val="历年集中所得税增量 (2)"/>
      <sheetName val="05多负担 (2)"/>
      <sheetName val="05集中两税增量"/>
      <sheetName val="2005集中所得税增量"/>
      <sheetName val="05净集中"/>
      <sheetName val="Sheet4 (2)"/>
      <sheetName val="Sheet4 (3)"/>
      <sheetName val="Sheet3 (2)"/>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2)"/>
      <sheetName val="历年集中增量分配"/>
      <sheetName val="历年财力性转移支付增量"/>
      <sheetName val="历年专项转移支付增量"/>
      <sheetName val="05转移支付简"/>
      <sheetName val="依赖程度3(转移支付总额除地方本级支出)"/>
      <sheetName val="Sheet2 (3)"/>
      <sheetName val="Sheet1 (2)"/>
      <sheetName val="收入划分 (英)"/>
      <sheetName val="收入划分 (美）"/>
      <sheetName val="均等化程度比较"/>
      <sheetName val="93-04留用比例"/>
      <sheetName val="历年财力"/>
      <sheetName val="边际留用比例"/>
      <sheetName val="历年边际财力"/>
      <sheetName val="历年地方总收入"/>
      <sheetName val="历年边际地方总收入"/>
      <sheetName val="2005集中增量"/>
      <sheetName val="05留用比例"/>
      <sheetName val="出口退税"/>
      <sheetName val="方案一基础"/>
      <sheetName val="方案一"/>
      <sheetName val="Sheet4"/>
      <sheetName val="方案一集中增量分地区"/>
      <sheetName val="方案一集中增量分税种"/>
      <sheetName val="方案一中央比重"/>
      <sheetName val="方案三基础"/>
      <sheetName val="方案三中央比重"/>
      <sheetName val="方案三集中增量分地区"/>
      <sheetName val="方案三集中增量分项目"/>
      <sheetName val="2005-12月报表 (2)"/>
      <sheetName val="全国一般收入"/>
      <sheetName val="Sheet2"/>
      <sheetName val="Sheet3"/>
      <sheetName val="SW-TEO"/>
      <sheetName val="Main"/>
      <sheetName val="D011H403"/>
      <sheetName val="国家"/>
      <sheetName val="村级支出"/>
      <sheetName val="Financ. Overview"/>
      <sheetName val="选择选项"/>
      <sheetName val="财政部保基本民生"/>
      <sheetName val="XL4Poppy"/>
      <sheetName val="工商税收"/>
      <sheetName val="农业人口"/>
      <sheetName val="公检法司编制"/>
      <sheetName val="行政编制"/>
      <sheetName val="C01县级测算"/>
      <sheetName val="J03标准"/>
      <sheetName val="J04-2分县基础数据"/>
      <sheetName val="F05改善均衡度奖励"/>
      <sheetName val="J04-1分省基础数据"/>
      <sheetName val="C02省级努力程度系数"/>
      <sheetName val="J02分配因素"/>
      <sheetName val="J01编码表"/>
      <sheetName val="G01三保和付息需求基数"/>
      <sheetName val="均衡"/>
      <sheetName val="总人口"/>
      <sheetName val="填表步骤及汇总方法"/>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资金分配"/>
      <sheetName val="保基本民生"/>
      <sheetName val="保工资运转"/>
      <sheetName val="G.1R-Shou COP Gf"/>
      <sheetName val="_ESList"/>
      <sheetName val="POWER ASSUMPTIONS"/>
      <sheetName val="C01县级测算"/>
      <sheetName val="J03标准"/>
      <sheetName val="J04-2分县基础数据"/>
      <sheetName val="F05改善均衡度奖励"/>
      <sheetName val="J04-1分省基础数据"/>
      <sheetName val="C02省级努力程度系数"/>
      <sheetName val="J02分配因素"/>
      <sheetName val="J01编码表"/>
      <sheetName val="G01三保和付息需求基数"/>
      <sheetName val="区划对应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Define"/>
      <sheetName val="财政供养人员增幅"/>
      <sheetName val="基础编码"/>
      <sheetName val="一般预算收入"/>
      <sheetName val="四月份月报"/>
      <sheetName val="农业用地"/>
      <sheetName val="D011H403"/>
      <sheetName val="工商税收"/>
      <sheetName val="G.1R-Shou COP Gf"/>
      <sheetName val="_ESList"/>
      <sheetName val="本年收入合计"/>
      <sheetName val="XL4Poppy"/>
      <sheetName val="村级支出"/>
      <sheetName val="GDP"/>
      <sheetName val="2018年下达表(州市统筹前)"/>
      <sheetName val="Toolbox"/>
      <sheetName val="POWER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 val="合计"/>
      <sheetName val="行政区划"/>
      <sheetName val="Open"/>
      <sheetName val="Sheet1"/>
      <sheetName val="eqpmad2"/>
      <sheetName val="人员支出"/>
      <sheetName val="财政供养人员增幅"/>
      <sheetName val="P1012001"/>
      <sheetName val="中小学生"/>
      <sheetName val="本年收入合计"/>
      <sheetName val="C01-1"/>
      <sheetName val="_ESList"/>
      <sheetName val="封面"/>
      <sheetName val="省本级收入预计"/>
      <sheetName val="G.1R-Shou COP Gf"/>
      <sheetName val="农业用地"/>
      <sheetName val="Toolbox"/>
      <sheetName val="一般预算收入"/>
      <sheetName val="POWER ASSUMPTIONS"/>
      <sheetName val="基础编码"/>
      <sheetName val="填表步骤及汇总方法"/>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 val="财政部保基本民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mmm"/>
      <sheetName val="下拉选项"/>
      <sheetName val="Sheet2"/>
      <sheetName val="Open"/>
      <sheetName val="基础编码"/>
      <sheetName val="eqpmad2"/>
      <sheetName val="_ESList"/>
      <sheetName val="SW-TEO"/>
      <sheetName val="2017年区划"/>
      <sheetName val="公路里程"/>
      <sheetName val="投入"/>
      <sheetName val="市县名单"/>
      <sheetName val="PKx"/>
      <sheetName val="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封面"/>
      <sheetName val="表1"/>
      <sheetName val="表2"/>
      <sheetName val="表3"/>
      <sheetName val="表4"/>
      <sheetName val="表5"/>
      <sheetName val="表6"/>
      <sheetName val="Sheet1"/>
      <sheetName val="项目类型"/>
      <sheetName val="P1012001"/>
      <sheetName val="下拉选项"/>
      <sheetName val="Toolbox"/>
      <sheetName val="POWER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Define"/>
      <sheetName val="财政供养人员增幅"/>
      <sheetName val="基础编码"/>
      <sheetName val="一般预算收入"/>
      <sheetName val="四月份月报"/>
      <sheetName val="农业用地"/>
      <sheetName val="D011H403"/>
      <sheetName val="工商税收"/>
      <sheetName val="G.1R-Shou COP Gf"/>
      <sheetName val="_ESList"/>
      <sheetName val="本年收入合计"/>
      <sheetName val="XL4Poppy"/>
      <sheetName val="村级支出"/>
      <sheetName val="GDP"/>
      <sheetName val="2018年下达表(州市统筹前)"/>
      <sheetName val="Toolbox"/>
      <sheetName val="项目类型"/>
      <sheetName val="2002年一般预算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Define"/>
      <sheetName val="财政供养人员增幅"/>
      <sheetName val="基础编码"/>
      <sheetName val="一般预算收入"/>
      <sheetName val="四月份月报"/>
      <sheetName val="农业用地"/>
      <sheetName val="D011H403"/>
      <sheetName val="工商税收"/>
      <sheetName val="G.1R-Shou COP Gf"/>
      <sheetName val="_ESList"/>
      <sheetName val="本年收入合计"/>
      <sheetName val="XL4Poppy"/>
      <sheetName val="村级支出"/>
      <sheetName val="GDP"/>
      <sheetName val="总人口"/>
      <sheetName val="保工资运转"/>
      <sheetName val="项目类型"/>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表1"/>
      <sheetName val="表2"/>
      <sheetName val="表3"/>
      <sheetName val="表4"/>
      <sheetName val="表5"/>
      <sheetName val="表6"/>
      <sheetName val="Sheet1"/>
      <sheetName val="项目类型"/>
      <sheetName val="P1012001"/>
      <sheetName val="下拉选项"/>
      <sheetName val="Toolbox"/>
      <sheetName val="_ESList"/>
      <sheetName val="本年收入合计"/>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封面"/>
      <sheetName val="目录"/>
      <sheetName val="1-1.资金来源汇总表"/>
      <sheetName val="1-2.资金投向汇总表"/>
      <sheetName val="1-3.政府承诺偿还的债务余额明细表"/>
      <sheetName val="1-4.政府提供担保的债务余额明细表"/>
      <sheetName val="2-1.政府支出事项总表"/>
      <sheetName val="2-2.政府支出事项对应项目情况"/>
      <sheetName val="2-3.政府支出事项明细表 "/>
      <sheetName val="下拉选项"/>
      <sheetName val="项目类型"/>
      <sheetName val="公路里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表1 （打印版）"/>
      <sheetName val="表2 （市县打印版）"/>
      <sheetName val="表3（打印版）"/>
      <sheetName val="表4"/>
      <sheetName val="表5"/>
      <sheetName val="表6"/>
      <sheetName val="项目类型"/>
      <sheetName val="1-4余额表"/>
      <sheetName val="_ESList"/>
      <sheetName val="保工资运转"/>
      <sheetName val="封面"/>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 val="农业人口"/>
      <sheetName val="工商税收"/>
      <sheetName val="基础编码"/>
      <sheetName val="中小学生"/>
      <sheetName val="农业用地"/>
      <sheetName val="_ESList"/>
      <sheetName val="G.1R-Shou COP Gf"/>
      <sheetName val="D011H403"/>
      <sheetName val="合计"/>
      <sheetName val="Toolbox"/>
      <sheetName val="村级支出"/>
      <sheetName val="一般预算收入"/>
      <sheetName val="GDP"/>
      <sheetName val="C01-1"/>
      <sheetName val="人员支出"/>
      <sheetName val="汇总"/>
      <sheetName val="保工资运转"/>
      <sheetName val="项目类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Define"/>
      <sheetName val="财政供养人员增幅"/>
      <sheetName val="基础编码"/>
      <sheetName val="一般预算收入"/>
      <sheetName val="四月份月报"/>
      <sheetName val="农业用地"/>
      <sheetName val="D011H403"/>
      <sheetName val="工商税收"/>
      <sheetName val="G.1R-Shou COP Gf"/>
      <sheetName val="_ESList"/>
      <sheetName val="本年收入合计"/>
      <sheetName val="XL4Poppy"/>
      <sheetName val="村级支出"/>
      <sheetName val="GDP"/>
      <sheetName val="总人口"/>
      <sheetName val="保工资运转"/>
      <sheetName val="下拉选项"/>
      <sheetName val="公检法司编制"/>
      <sheetName val="行政编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GDP"/>
      <sheetName val="C01-1"/>
      <sheetName val="工商税收"/>
      <sheetName val="基础编码"/>
      <sheetName val="_ESList"/>
      <sheetName val="汇总"/>
      <sheetName val="行政区划"/>
      <sheetName val="四月份月报"/>
      <sheetName val="公检法司编制"/>
      <sheetName val="行政编制"/>
      <sheetName val="2002年一般预算收入"/>
      <sheetName val="本年收入合计"/>
      <sheetName val="Financ. Overview"/>
      <sheetName val="Toolbox"/>
      <sheetName val="XL4Poppy"/>
      <sheetName val="一般预算收入"/>
      <sheetName val="村级支出"/>
      <sheetName val="事业发展"/>
      <sheetName val="财政供养人员增幅"/>
      <sheetName val="下拉选项"/>
      <sheetName val="保工资运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目录"/>
      <sheetName val="1-1.资金来源汇总表"/>
      <sheetName val="1-2.资金投向汇总表"/>
      <sheetName val="1-3.政府承诺偿还的债务余额明细表"/>
      <sheetName val="1-4.政府提供担保的债务余额明细表"/>
      <sheetName val="2-1.政府支出事项总表"/>
      <sheetName val="2-2.政府支出事项对应项目情况"/>
      <sheetName val="2-3.政府支出事项明细表 "/>
      <sheetName val="下拉选项"/>
      <sheetName val="项目类型"/>
      <sheetName val="公路里程"/>
      <sheetName val="_ESList"/>
      <sheetName val="本年收入合计"/>
      <sheetName val="农业用地"/>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mmm"/>
      <sheetName val="下拉选项"/>
      <sheetName val="Sheet2"/>
      <sheetName val="Open"/>
      <sheetName val="基础编码"/>
      <sheetName val="eqpmad2"/>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Define"/>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债券分配统计（未调整前）"/>
      <sheetName val="分配计算表（非扩权县）"/>
      <sheetName val="分配计算表（扩权县）"/>
      <sheetName val="基础数据汇总表"/>
      <sheetName val="基1项目需求"/>
      <sheetName val="基2举债空间"/>
      <sheetName val="需财政资金偿还债务"/>
      <sheetName val="债务逾期表"/>
      <sheetName val="2010年财力表"/>
      <sheetName val="04-09可用财力"/>
      <sheetName val="融资平台投资需求"/>
      <sheetName val="公路里程"/>
      <sheetName val="基础编码"/>
      <sheetName val="1-4余额表"/>
      <sheetName val="C01-1"/>
      <sheetName val="差异系数"/>
      <sheetName val="data"/>
      <sheetName val="中央"/>
      <sheetName val="P1012001"/>
      <sheetName val="基础数据"/>
      <sheetName val="01北京市"/>
      <sheetName val="Sheet1"/>
      <sheetName val="项目类型"/>
      <sheetName val="总表"/>
      <sheetName val="有效性列表"/>
      <sheetName val="区划对应表"/>
      <sheetName val="分县数据"/>
      <sheetName val="1-1余额表"/>
      <sheetName val="2-11担保分级表"/>
      <sheetName val="2-7一般分级表"/>
      <sheetName val="2-1余额分级表"/>
      <sheetName val="2-5直接分级表"/>
      <sheetName val="2-9专项分级表"/>
      <sheetName val="2009"/>
      <sheetName val="经费权重"/>
      <sheetName val="本年收入合计"/>
      <sheetName val="下拉选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 val=""/>
      <sheetName val="工商税收"/>
      <sheetName val="行政区划"/>
      <sheetName val="_x005f_x0000__x005f_x0000__x005f_x0000__x005f_x0000__x0"/>
      <sheetName val="农业用地"/>
      <sheetName val="_x005f_x005f_x005f_x0000__x005f_x005f_x005f_x0000__x005"/>
      <sheetName val="公检法司编制"/>
      <sheetName val="行政编制"/>
      <sheetName val="2002年一般预算收入"/>
      <sheetName val="POWER ASSUMPTIONS"/>
      <sheetName val="_x005f_x0000__x005f_x0000__x005"/>
      <sheetName val="_x005f_x005f_x005f_x0000__x005f"/>
      <sheetName val="_ESList"/>
      <sheetName val="财政供养人员增幅"/>
      <sheetName val="GDP"/>
      <sheetName val="封面"/>
      <sheetName val="事业发展"/>
      <sheetName val="C01-1"/>
      <sheetName val="Toolbox"/>
      <sheetName val="本年收入合计"/>
      <sheetName val="1-4余额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代码对比表"/>
      <sheetName val="d"/>
      <sheetName val="data"/>
      <sheetName val="差异系数"/>
      <sheetName val="经费权重"/>
      <sheetName val="Total"/>
      <sheetName val="rkgm"/>
      <sheetName val="rkmj"/>
      <sheetName val="wdxs"/>
      <sheetName val="hbxs"/>
      <sheetName val="1-1余额表"/>
      <sheetName val="2-11担保分级表"/>
      <sheetName val="2-7一般分级表"/>
      <sheetName val="2-1余额分级表"/>
      <sheetName val="2-5直接分级表"/>
      <sheetName val="2-9专项分级表"/>
      <sheetName val="基础数据"/>
      <sheetName val="中央"/>
      <sheetName val="公路里程"/>
      <sheetName val="区划对应表"/>
      <sheetName val="基础编码"/>
      <sheetName val="四月份月报"/>
      <sheetName val="Sheet1"/>
      <sheetName val="1-4余额表"/>
      <sheetName val="P1012001"/>
      <sheetName val="参数表"/>
      <sheetName val="项目类型"/>
      <sheetName val="分县数据"/>
      <sheetName val="C01-1"/>
      <sheetName val="有效性列表"/>
      <sheetName val="L24"/>
      <sheetName val="本年收入合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图数据表"/>
      <sheetName val="1-1风险分析表"/>
      <sheetName val="1-2市级风险分析"/>
      <sheetName val="1-3风险分析"/>
      <sheetName val="1-4余额表"/>
      <sheetName val="1-5余额结构表"/>
      <sheetName val="1-6余额增长情况图"/>
      <sheetName val="1-7余额增长表一"/>
      <sheetName val="1-8余额增长表二"/>
      <sheetName val="1-9余额构成图"/>
      <sheetName val="1-10余额分布图"/>
      <sheetName val="1-11余额人均排序表"/>
      <sheetName val="1-12负债率表"/>
      <sheetName val="1-13债务率表"/>
      <sheetName val="1-14资金性质表"/>
      <sheetName val="1-15资金性质分级表一"/>
      <sheetName val="1-16资金性质分级表二"/>
      <sheetName val="1-17资金性质分级表三"/>
      <sheetName val="1-18直接债务资金性质表"/>
      <sheetName val="1-19担保债务资金性质表"/>
      <sheetName val="1-20资金性质增长表"/>
      <sheetName val="1-21资金性质分级增长表一"/>
      <sheetName val="1-22资金性质分级增长表二"/>
      <sheetName val="1-23资金性质分级增长表三"/>
      <sheetName val="1-24直接债务资金性质增长表"/>
      <sheetName val="1-25担保债务资金性质增长表"/>
      <sheetName val="2-1余额分级表"/>
      <sheetName val="2-2余额分级增长表1"/>
      <sheetName val="2-3余额分级增长表2"/>
      <sheetName val="2-4直接分级表"/>
      <sheetName val="2-5直接分级增长表"/>
      <sheetName val="2-6担保分级表"/>
      <sheetName val="2-7担保分级增长表"/>
      <sheetName val="2-8余额分部门1"/>
      <sheetName val="2-9余额分部门2"/>
      <sheetName val="2-10余额分部门增长图"/>
      <sheetName val="2-11余额分部门增长表1"/>
      <sheetName val="2-12余额分部门增长表2"/>
      <sheetName val="2-13余额分部门增长表3"/>
      <sheetName val="2-14余额分部门增长表4"/>
      <sheetName val="2-15余额分部门增长表5"/>
      <sheetName val="2-16直接分部门1"/>
      <sheetName val="2-17直接分部门2"/>
      <sheetName val="2-18直接分部门增长表1"/>
      <sheetName val="2-19直接分部门增长表2"/>
      <sheetName val="2-20直接分部门增长表3"/>
      <sheetName val="2-21直接分部门增长表4"/>
      <sheetName val="2-22直接分部门增长表5"/>
      <sheetName val="2-23担保分部门1"/>
      <sheetName val="2-24担保分部门2"/>
      <sheetName val="2-25担保分部门增长表1"/>
      <sheetName val="2-26担保分部门增长表2"/>
      <sheetName val="2-27担保分部门增长表3"/>
      <sheetName val="2-28担保分部门增长表4"/>
      <sheetName val="2-29担保分部门增长表5"/>
      <sheetName val="2-13余额分部门增长表1 (机关)"/>
      <sheetName val="2-14余额分部门增长表2 (机关)"/>
      <sheetName val="2-15余额分部门增长表3 (机关)"/>
      <sheetName val="2-16余额分部门增长表4 (机关)"/>
      <sheetName val="2-17余额分部门增长表5 (机关)"/>
      <sheetName val="2-18直接分部门增长表1 (机关)"/>
      <sheetName val="2-19直接分部门增长表2 (机关)"/>
      <sheetName val="2-20直接分部门增长表3 (机关)"/>
      <sheetName val="2-21直接分部门增长表4 (机关)"/>
      <sheetName val="2-22直接分部门增长表5 (机关)"/>
      <sheetName val="2-33担保分部门增长表1 (机关)"/>
      <sheetName val="2-34担保分部门增长表2 (机关)"/>
      <sheetName val="2-35担保分部门增长表3 (机关)"/>
      <sheetName val="2-36担保分部门增长表4 (机关)"/>
      <sheetName val="2-37担保分部门增长表5 (机关)"/>
      <sheetName val="余额直接_机关"/>
      <sheetName val="余额担保_机关"/>
      <sheetName val="2-13余额分部门增长表1 (事业)"/>
      <sheetName val="2-14余额分部门增长表2 (事业)"/>
      <sheetName val="2-15余额分部门增长表3 (事业)"/>
      <sheetName val="2-16余额分部门增长表4 (事业)"/>
      <sheetName val="2-17余额分部门增长表5 (事业)"/>
      <sheetName val="2-18直接分部门增长表1 (事业)"/>
      <sheetName val="2-19直接分部门增长表2 (事业)"/>
      <sheetName val="2-20直接分部门增长表3 (事业)"/>
      <sheetName val="2-21直接分部门增长表4 (事业)"/>
      <sheetName val="2-22直接分部门增长表5 (事业)"/>
      <sheetName val="2-33担保分部门增长表1 (事业)"/>
      <sheetName val="2-34担保分部门增长表2 (事业)"/>
      <sheetName val="2-35担保分部门增长表3 (事业)"/>
      <sheetName val="2-36担保分部门增长表4 (事业)"/>
      <sheetName val="2-37担保分部门增长表5 (事业)"/>
      <sheetName val="余额直接_事业"/>
      <sheetName val="余额担保_事业"/>
      <sheetName val="2-13余额分部门增长表1 (融资平台公司)"/>
      <sheetName val="2-14余额分部门增长表2 (融资平台公司)"/>
      <sheetName val="2-15余额分部门增长表3 (融资平台公司)"/>
      <sheetName val="2-16余额分部门增长表4 (融资平台公司)"/>
      <sheetName val="2-17余额分部门增长表5 (融资平台公司)"/>
      <sheetName val="2-18直接分部门增长表1 (融资平台公司)"/>
      <sheetName val="2-19直接分部门增长表2 (融资平台公司)"/>
      <sheetName val="2-20直接分部门增长表3 (融资平台公司)"/>
      <sheetName val="2-21直接分部门增长表4 (融资平台公司)"/>
      <sheetName val="2-22直接分部门增长表5 (融资平台公司)"/>
      <sheetName val="2-33担保分部门增长表1 (融资平台公司)"/>
      <sheetName val="2-34担保分部门增长表2 (融资平台公司)"/>
      <sheetName val="2-35担保分部门增长表3 (融资平台公司)"/>
      <sheetName val="2-36担保分部门增长表4 (融资平台公司)"/>
      <sheetName val="2-37担保分部门增长表5 (融资平台公司)"/>
      <sheetName val="余额直接_融资平台公司"/>
      <sheetName val="余额担保_融资平台公司"/>
      <sheetName val="3-1机关余额分部门1"/>
      <sheetName val="3-1机关余额分部门2"/>
      <sheetName val="3-3机关直接分部门1"/>
      <sheetName val="3-3机关直接分部门2"/>
      <sheetName val="3-7机关担保分部门1"/>
      <sheetName val="3-7机关担保分部门2"/>
      <sheetName val="3-1事业余额分部门1"/>
      <sheetName val="3-1事业余额分部门"/>
      <sheetName val="3-3事业直接分部门1"/>
      <sheetName val="3-3事业直接分部门2"/>
      <sheetName val="3-7事业担保分部门1"/>
      <sheetName val="3-7事业担保分部门2"/>
      <sheetName val="3-1_融资平台公司余额分部门1"/>
      <sheetName val="3-1_融资平台公司余额分部门"/>
      <sheetName val="3-3_融资平台公司直接分部门1"/>
      <sheetName val="3-3_融资平台公司直接分部门2"/>
      <sheetName val="3-7_融资平台公司担保分部门1"/>
      <sheetName val="3-7_融资平台公司担保分部门2"/>
      <sheetName val="4-1余额来源表"/>
      <sheetName val="4-2余额来源比重表"/>
      <sheetName val="4-3余额来源增长表"/>
      <sheetName val="(来源)债务债权－机关"/>
      <sheetName val="(来源)债务债权－事业单位"/>
      <sheetName val="(来源)债务债权-融资平台公司"/>
      <sheetName val="(余额)年初-年末"/>
      <sheetName val="4-4来源构成图"/>
      <sheetName val="4-5来源构成图(银行存款)"/>
      <sheetName val="4-6来源情况图"/>
      <sheetName val="5-1当年收支平衡表"/>
      <sheetName val="5-2当年余额变动表"/>
      <sheetName val="5-3当年收入分部门表1"/>
      <sheetName val="5-4当年收入分部门表2"/>
      <sheetName val="5-5当年支出分部门表1"/>
      <sheetName val="5-6当年支出分部门表2"/>
      <sheetName val="5-7当年支出用途1"/>
      <sheetName val="5-8当年支出用途2"/>
      <sheetName val="5-7当年支出用途"/>
      <sheetName val="5-7当年支出用途1 (省)"/>
      <sheetName val="5-8当年支出用途2 (省)"/>
      <sheetName val="5-7当年支出用途1 (市)"/>
      <sheetName val="5-8当年支出用途2 (市)"/>
      <sheetName val="5-7当年支出用途1 (县)"/>
      <sheetName val="5-8当年支出用途2 (县)"/>
      <sheetName val="5-9当年偿本付息表"/>
      <sheetName val="5-10偿还来源结构"/>
      <sheetName val="5-11偿还计划"/>
      <sheetName val="6-1历年来政府性债务统计情况"/>
      <sheetName val="6-2历年来总额分地区"/>
      <sheetName val="6-3历年来直接债务分地区"/>
      <sheetName val="6-4历年来担保债务分地区"/>
      <sheetName val="6-5历年来债务（省级）"/>
      <sheetName val="6-6历年来债务（市级）"/>
      <sheetName val="6-7历年来债务（县级）"/>
      <sheetName val="6-8历年来债务（乡镇）"/>
      <sheetName val="6-9历年来债务分来源表1（金融机构）"/>
      <sheetName val="6-10历年来债务分来源表2（上级财政）"/>
      <sheetName val="6-11历年来债务分来源表3（其他）"/>
      <sheetName val="6-12历年来人均债务排序表"/>
      <sheetName val="6-13历年来各地区负债率表"/>
      <sheetName val="6-14历年来各地区债务率表"/>
      <sheetName val="6-15历年来逾期债务表"/>
      <sheetName val="6-16历年来逾期率表"/>
      <sheetName val="差异系数"/>
      <sheetName val="data"/>
      <sheetName val="下拉选项"/>
      <sheetName val="_ESList"/>
      <sheetName val="汇总"/>
      <sheetName val="基础编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refreshError="1"/>
      <sheetData sheetId="172" refreshError="1"/>
      <sheetData sheetId="173"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2007"/>
      <sheetName val="2009"/>
      <sheetName val="第6行"/>
      <sheetName val="动态分析报表"/>
      <sheetName val="C01-1"/>
      <sheetName val="公路里程"/>
      <sheetName val="参数表"/>
      <sheetName val="差异系数"/>
      <sheetName val="data"/>
      <sheetName val="中央"/>
      <sheetName val="01北京市"/>
      <sheetName val="经费权重"/>
      <sheetName val="四月份月报"/>
      <sheetName val="Sheet1"/>
      <sheetName val="P1012001"/>
      <sheetName val="下拉选项"/>
      <sheetName val="PKx"/>
      <sheetName val="项目类型"/>
      <sheetName val="基础编码"/>
      <sheetName val="区划对应表"/>
      <sheetName val="1-1余额表"/>
      <sheetName val="2-11担保分级表"/>
      <sheetName val="2-7一般分级表"/>
      <sheetName val="2-1余额分级表"/>
      <sheetName val="2-5直接分级表"/>
      <sheetName val="2-9专项分级表"/>
      <sheetName val="汇总"/>
      <sheetName val="1-4余额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 val="农业人口"/>
      <sheetName val="工商税收"/>
      <sheetName val="基础编码"/>
      <sheetName val="中小学生"/>
      <sheetName val="农业用地"/>
      <sheetName val="_ESList"/>
      <sheetName val="G.1R-Shou COP Gf"/>
      <sheetName val="D011H403"/>
      <sheetName val="合计"/>
      <sheetName val="Toolbox"/>
      <sheetName val="村级支出"/>
      <sheetName val="一般预算收入"/>
      <sheetName val="GDP"/>
      <sheetName val="C01-1"/>
      <sheetName val="人员支出"/>
      <sheetName val="汇总"/>
      <sheetName val="财政供养人员增幅"/>
      <sheetName val="总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工商税收"/>
      <sheetName val="eqpmad2"/>
      <sheetName val="公检法司编制"/>
      <sheetName val="行政编制"/>
      <sheetName val="2002年一般预算收入"/>
      <sheetName val="农业人口"/>
      <sheetName val="_ESList"/>
      <sheetName val="汇总"/>
      <sheetName val="合计"/>
      <sheetName val="中小学生"/>
      <sheetName val="P1012001"/>
      <sheetName val="GDP"/>
      <sheetName val="封面"/>
      <sheetName val="总人口"/>
      <sheetName val="村级支出"/>
      <sheetName val="财政供养人员增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GDP"/>
      <sheetName val="C01-1"/>
      <sheetName val="工商税收"/>
      <sheetName val="基础编码"/>
      <sheetName val="_ESList"/>
      <sheetName val="汇总"/>
      <sheetName val="行政区划"/>
      <sheetName val="四月份月报"/>
      <sheetName val="公检法司编制"/>
      <sheetName val="行政编制"/>
      <sheetName val="2002年一般预算收入"/>
      <sheetName val="本年收入合计"/>
      <sheetName val="Financ. Overview"/>
      <sheetName val="Toolbox"/>
      <sheetName val="XL4Poppy"/>
      <sheetName val="一般预算收入"/>
      <sheetName val="村级支出"/>
      <sheetName val="事业发展"/>
      <sheetName val="财政供养人员增幅"/>
      <sheetName val="公路里程"/>
      <sheetName val="eqpmad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代码对比表"/>
      <sheetName val="d"/>
      <sheetName val="data"/>
      <sheetName val="差异系数"/>
      <sheetName val="经费权重"/>
      <sheetName val="Total"/>
      <sheetName val="rkgm"/>
      <sheetName val="rkmj"/>
      <sheetName val="wdxs"/>
      <sheetName val="hbxs"/>
      <sheetName val="1-1余额表"/>
      <sheetName val="2-11担保分级表"/>
      <sheetName val="2-7一般分级表"/>
      <sheetName val="2-1余额分级表"/>
      <sheetName val="2-5直接分级表"/>
      <sheetName val="2-9专项分级表"/>
      <sheetName val="基础数据"/>
      <sheetName val="中央"/>
      <sheetName val="公路里程"/>
      <sheetName val="区划对应表"/>
      <sheetName val="基础编码"/>
      <sheetName val="四月份月报"/>
      <sheetName val="Sheet1"/>
      <sheetName val="1-4余额表"/>
      <sheetName val="P1012001"/>
      <sheetName val="参数表"/>
      <sheetName val="项目类型"/>
      <sheetName val="分县数据"/>
      <sheetName val="C01-1"/>
      <sheetName val="有效性列表"/>
      <sheetName val="L24"/>
      <sheetName val="财政供养人员增幅"/>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L24"/>
      <sheetName val="08村级"/>
      <sheetName val="经费权重"/>
      <sheetName val="参数表"/>
      <sheetName val="2009"/>
      <sheetName val="分县数据"/>
      <sheetName val="基础编码"/>
      <sheetName val="公路里程"/>
      <sheetName val="差异系数"/>
      <sheetName val="data"/>
      <sheetName val="区划对应表"/>
      <sheetName val="中央"/>
      <sheetName val="有效性列表"/>
      <sheetName val="1-4余额表"/>
      <sheetName val="国家"/>
      <sheetName val="P1012001"/>
      <sheetName val="C01-1"/>
      <sheetName val="01北京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 val="封面"/>
      <sheetName val="财政供养人员增幅"/>
      <sheetName val="SW-TEO"/>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2007"/>
      <sheetName val="2009"/>
      <sheetName val="第6行"/>
      <sheetName val="动态分析报表"/>
      <sheetName val="C01-1"/>
      <sheetName val="公路里程"/>
      <sheetName val="参数表"/>
      <sheetName val="差异系数"/>
      <sheetName val="data"/>
      <sheetName val="中央"/>
      <sheetName val="01北京市"/>
      <sheetName val="经费权重"/>
      <sheetName val="四月份月报"/>
      <sheetName val="Sheet1"/>
      <sheetName val="P1012001"/>
      <sheetName val="下拉选项"/>
      <sheetName val="PKx"/>
      <sheetName val="项目类型"/>
      <sheetName val="基础编码"/>
      <sheetName val="区划对应表"/>
      <sheetName val="1-1余额表"/>
      <sheetName val="2-11担保分级表"/>
      <sheetName val="2-7一般分级表"/>
      <sheetName val="2-1余额分级表"/>
      <sheetName val="2-5直接分级表"/>
      <sheetName val="2-9专项分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代码对比表"/>
      <sheetName val="d"/>
      <sheetName val="data"/>
      <sheetName val="差异系数"/>
      <sheetName val="经费权重"/>
      <sheetName val="Total"/>
      <sheetName val="rkgm"/>
      <sheetName val="rkmj"/>
      <sheetName val="wdxs"/>
      <sheetName val="hbxs"/>
      <sheetName val="1-1余额表"/>
      <sheetName val="2-11担保分级表"/>
      <sheetName val="2-7一般分级表"/>
      <sheetName val="2-1余额分级表"/>
      <sheetName val="2-5直接分级表"/>
      <sheetName val="2-9专项分级表"/>
      <sheetName val="基础数据"/>
      <sheetName val="中央"/>
      <sheetName val="公路里程"/>
      <sheetName val="区划对应表"/>
      <sheetName val="基础编码"/>
      <sheetName val="四月份月报"/>
      <sheetName val="Sheet1"/>
      <sheetName val="1-4余额表"/>
      <sheetName val="P1012001"/>
      <sheetName val="参数表"/>
      <sheetName val="项目类型"/>
      <sheetName val="分县数据"/>
      <sheetName val="C01-1"/>
      <sheetName val="有效性列表"/>
      <sheetName val="L24"/>
      <sheetName val="Toolbox"/>
      <sheetName val="2009"/>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Define"/>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债券分配统计（未调整前）"/>
      <sheetName val="分配计算表（非扩权县）"/>
      <sheetName val="分配计算表（扩权县）"/>
      <sheetName val="基础数据汇总表"/>
      <sheetName val="基1项目需求"/>
      <sheetName val="基2举债空间"/>
      <sheetName val="需财政资金偿还债务"/>
      <sheetName val="债务逾期表"/>
      <sheetName val="2010年财力表"/>
      <sheetName val="04-09可用财力"/>
      <sheetName val="融资平台投资需求"/>
      <sheetName val="公路里程"/>
      <sheetName val="基础编码"/>
      <sheetName val="1-4余额表"/>
      <sheetName val="C01-1"/>
      <sheetName val="差异系数"/>
      <sheetName val="data"/>
      <sheetName val="中央"/>
      <sheetName val="P1012001"/>
      <sheetName val="基础数据"/>
      <sheetName val="01北京市"/>
      <sheetName val="Sheet1"/>
      <sheetName val="项目类型"/>
      <sheetName val="总表"/>
      <sheetName val="有效性列表"/>
      <sheetName val="区划对应表"/>
      <sheetName val="分县数据"/>
      <sheetName val="1-1余额表"/>
      <sheetName val="2-11担保分级表"/>
      <sheetName val="2-7一般分级表"/>
      <sheetName val="2-1余额分级表"/>
      <sheetName val="2-5直接分级表"/>
      <sheetName val="2-9专项分级表"/>
      <sheetName val="2009"/>
      <sheetName val="经费权重"/>
      <sheetName val="汇总"/>
      <sheetName val="_ESList"/>
      <sheetName val="C01县级测算"/>
      <sheetName val="J03标准"/>
      <sheetName val="J04-2分县基础数据"/>
      <sheetName val="F05改善均衡度奖励"/>
      <sheetName val="J04-1分省基础数据"/>
      <sheetName val="C02省级努力程度系数"/>
      <sheetName val="J02分配因素"/>
      <sheetName val="J01编码表"/>
      <sheetName val="G01三保和付息需求基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Define"/>
      <sheetName val="D011H403"/>
      <sheetName val="D012H403"/>
      <sheetName val="D020H403"/>
      <sheetName val="D030H403"/>
      <sheetName val="D041H403"/>
      <sheetName val="D042H403"/>
      <sheetName val="D051H403"/>
      <sheetName val="D052H403"/>
      <sheetName val="D060H403"/>
      <sheetName val="D070H403"/>
      <sheetName val="D080H403"/>
      <sheetName val="D090H403"/>
      <sheetName val="D092H403"/>
      <sheetName val="D100H403"/>
      <sheetName val="D110H403"/>
      <sheetName val="D120H403"/>
      <sheetName val="D130H403"/>
      <sheetName val="d140h403"/>
      <sheetName val="D150H403"/>
      <sheetName val="D160H403"/>
      <sheetName val="D170H403"/>
      <sheetName val="D180H403"/>
      <sheetName val="D190H403"/>
      <sheetName val="D200H403"/>
      <sheetName val="合计"/>
      <sheetName val="P1012001"/>
      <sheetName val="基础编码"/>
      <sheetName val="C01-1"/>
      <sheetName val="公检法司编制"/>
      <sheetName val="行政编制"/>
      <sheetName val="总人口"/>
      <sheetName val="村级支出"/>
      <sheetName val="G.1R-Shou COP Gf"/>
      <sheetName val="农业用地"/>
      <sheetName val="农业人口"/>
      <sheetName val="工商税收"/>
      <sheetName val="XL4Poppy"/>
      <sheetName val="封面"/>
      <sheetName val="2009"/>
      <sheetName val="差异系数"/>
      <sheetName val="公路里程"/>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2007"/>
      <sheetName val="2009"/>
      <sheetName val="第6行"/>
      <sheetName val="动态分析报表"/>
      <sheetName val="C01-1"/>
      <sheetName val="公路里程"/>
      <sheetName val="参数表"/>
      <sheetName val="差异系数"/>
      <sheetName val="data"/>
      <sheetName val="中央"/>
      <sheetName val="01北京市"/>
      <sheetName val="经费权重"/>
      <sheetName val="四月份月报"/>
      <sheetName val="Sheet1"/>
      <sheetName val="P1012001"/>
      <sheetName val="下拉选项"/>
      <sheetName val="PKx"/>
      <sheetName val="项目类型"/>
      <sheetName val="基础编码"/>
      <sheetName val="区划对应表"/>
      <sheetName val="1-1余额表"/>
      <sheetName val="2-11担保分级表"/>
      <sheetName val="2-7一般分级表"/>
      <sheetName val="2-1余额分级表"/>
      <sheetName val="2-5直接分级表"/>
      <sheetName val="2-9专项分级表"/>
      <sheetName val="Financ. Overview"/>
      <sheetName val="Toolbox"/>
      <sheetName val="村级支出"/>
      <sheetName val="Op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农业人口"/>
      <sheetName val="P1012001"/>
      <sheetName val="XL4Poppy"/>
      <sheetName val="总人口"/>
      <sheetName val=""/>
      <sheetName val="合计"/>
      <sheetName val="中小学生"/>
      <sheetName val="_x005f_x0000__x005f_x0000__x005f_x0000__x005f_x0000__x0"/>
      <sheetName val="封面"/>
      <sheetName val="中央"/>
      <sheetName val="_x005f_x005f_x005f_x0000__x005f_x005f_x005f_x0000__x005"/>
      <sheetName val="国家"/>
      <sheetName val="事业发展"/>
      <sheetName val="D011H403"/>
      <sheetName val="村级支出"/>
      <sheetName val="_x005f_x0000__x005f_x0000__x005"/>
      <sheetName val="_x005f_x005f_x005f_x0000__x005f"/>
      <sheetName val="POWER ASSUMPTIONS"/>
      <sheetName val="C01-1"/>
      <sheetName val="农业用地"/>
      <sheetName val="公检法司编制"/>
      <sheetName val="行政编制"/>
      <sheetName val="GDP"/>
      <sheetName val="20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工商税收"/>
      <sheetName val="eqpmad2"/>
      <sheetName val="公检法司编制"/>
      <sheetName val="行政编制"/>
      <sheetName val="2002年一般预算收入"/>
      <sheetName val="农业人口"/>
      <sheetName val="_ESList"/>
      <sheetName val="汇总"/>
      <sheetName val="合计"/>
      <sheetName val="中小学生"/>
      <sheetName val="P1012001"/>
      <sheetName val="GDP"/>
      <sheetName val="封面"/>
      <sheetName val="总人口"/>
      <sheetName val="村级支出"/>
      <sheetName val="C01县级测算"/>
      <sheetName val="J03标准"/>
      <sheetName val="J04-2分县基础数据"/>
      <sheetName val="F05改善均衡度奖励"/>
      <sheetName val="J04-1分省基础数据"/>
      <sheetName val="C02省级努力程度系数"/>
      <sheetName val="J02分配因素"/>
      <sheetName val="J01编码表"/>
      <sheetName val="G01三保和付息需求基数"/>
      <sheetName val="L24"/>
      <sheetName val="POWER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Define"/>
      <sheetName val="C01-1"/>
      <sheetName val="农业人口"/>
      <sheetName val="一般预算收入"/>
      <sheetName val="公检法司编制"/>
      <sheetName val="行政编制"/>
      <sheetName val="农业用地"/>
      <sheetName val="四月份月报"/>
      <sheetName val="中央"/>
      <sheetName val="XL4Poppy"/>
      <sheetName val="合计"/>
      <sheetName val="Open"/>
      <sheetName val="Main"/>
      <sheetName val="总人口"/>
      <sheetName val="GDP"/>
      <sheetName val="Toolbox"/>
      <sheetName val="_ESList"/>
      <sheetName val="封面"/>
      <sheetName val="本年收入合计"/>
      <sheetName val="SW-TEO"/>
      <sheetName val="行政区划"/>
      <sheetName val="工商税收"/>
      <sheetName val="POWER ASSUMPTIONS"/>
      <sheetName val="km"/>
      <sheetName val="Sheet1"/>
      <sheetName val="事业发展"/>
      <sheetName val="人员支出"/>
      <sheetName val="D011H403"/>
      <sheetName val="L24"/>
      <sheetName val="村级支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L24"/>
      <sheetName val="08村级"/>
      <sheetName val="经费权重"/>
      <sheetName val="参数表"/>
      <sheetName val="2009"/>
      <sheetName val="分县数据"/>
      <sheetName val="基础编码"/>
      <sheetName val="公路里程"/>
      <sheetName val="差异系数"/>
      <sheetName val="data"/>
      <sheetName val="区划对应表"/>
      <sheetName val="中央"/>
      <sheetName val="有效性列表"/>
      <sheetName val="1-4余额表"/>
      <sheetName val="国家"/>
      <sheetName val="P1012001"/>
      <sheetName val="C01-1"/>
      <sheetName val="01北京市"/>
      <sheetName val="C01县级测算"/>
      <sheetName val="J03标准"/>
      <sheetName val="J04-2分县基础数据"/>
      <sheetName val="F05改善均衡度奖励"/>
      <sheetName val="J04-1分省基础数据"/>
      <sheetName val="C02省级努力程度系数"/>
      <sheetName val="J02分配因素"/>
      <sheetName val="J01编码表"/>
      <sheetName val="G01三保和付息需求基数"/>
      <sheetName val="XL4Poppy"/>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1"/>
      <sheetName val="Sheet2"/>
      <sheetName val="Sheet3"/>
      <sheetName val="均衡"/>
      <sheetName val="四月份月报"/>
      <sheetName val="C01-1"/>
      <sheetName val="工商税收"/>
      <sheetName val="XL4Poppy"/>
      <sheetName val="L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 val="封面"/>
      <sheetName val="财政供养人员增幅"/>
      <sheetName val="SW-TEO"/>
      <sheetName val="_ESList"/>
      <sheetName val="eqpmad2"/>
      <sheetName val="2009"/>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 val="事业发展"/>
      <sheetName val="GDP"/>
      <sheetName val="C01-1"/>
      <sheetName val="POWER ASSUMPTIONS"/>
      <sheetName val="合计"/>
      <sheetName val="2002年一般预算收入"/>
      <sheetName val="四月份月报"/>
      <sheetName val="一般预算收入"/>
      <sheetName val="XL4Poppy"/>
      <sheetName val="中小学生"/>
      <sheetName val="财政供养人员增幅"/>
      <sheetName val="Open"/>
      <sheetName val="D011H403"/>
      <sheetName val="总人口"/>
      <sheetName val="_ESList"/>
      <sheetName val="C01县级测算"/>
      <sheetName val="J03标准"/>
      <sheetName val="J04-2分县基础数据"/>
      <sheetName val="F05改善均衡度奖励"/>
      <sheetName val="J04-1分省基础数据"/>
      <sheetName val="C02省级努力程度系数"/>
      <sheetName val="J02分配因素"/>
      <sheetName val="J01编码表"/>
      <sheetName val="G01三保和付息需求基数"/>
      <sheetName val="1-1余额表"/>
      <sheetName val="2-11担保分级表"/>
      <sheetName val="2-7一般分级表"/>
      <sheetName val="2-1余额分级表"/>
      <sheetName val="2-5直接分级表"/>
      <sheetName val="2-9专项分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人员支出"/>
      <sheetName val="_x005f_x005f_x005f_x0000__x005f_x005f_x005f_x0000__x005"/>
      <sheetName val="农业人口"/>
      <sheetName val="分县数据"/>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中央"/>
      <sheetName val="#REF!"/>
      <sheetName val="农业用地"/>
      <sheetName val="财政供养人员增幅"/>
      <sheetName val="_x005f_x005f_x005f_x005f_x005f_x005f_x005f_x005f_x005f_x005f_"/>
      <sheetName val="一般预算收入"/>
      <sheetName val="POWER ASSUMPTIONS"/>
      <sheetName val="eqpmad2"/>
      <sheetName val="_ESList"/>
      <sheetName val="_x005f_x005f_x005f_x0000__x005f"/>
      <sheetName val="_x005f_x005f_x005f_x005f_"/>
      <sheetName val="Sheet1"/>
      <sheetName val="_x005f_x005f_x005f_x005f_x005f_x005f_x005f_x005f_"/>
      <sheetName val="有效性列表"/>
      <sheetName val="区划对应表"/>
      <sheetName val="L24"/>
      <sheetName val="SW-TEO"/>
      <sheetName val="D011H403"/>
      <sheetName val="工商税收"/>
      <sheetName val="事业发展"/>
      <sheetName val="GDP"/>
      <sheetName val="Toolbox"/>
      <sheetName val="行政区划"/>
      <sheetName val="封面"/>
      <sheetName val="2002年一般预算收入"/>
      <sheetName val="公检法司编制"/>
      <sheetName val="行政编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封面"/>
      <sheetName val="目录"/>
      <sheetName val="逻辑关系图"/>
      <sheetName val="1-1余额表"/>
      <sheetName val="1-2余额结构表"/>
      <sheetName val="1-3余额增长表一"/>
      <sheetName val="1-4余额增长表二"/>
      <sheetName val="1-5余额增长表三"/>
      <sheetName val="1-6余额构成图"/>
      <sheetName val="1-7余额分布图"/>
      <sheetName val="1-8余额人均排序表"/>
      <sheetName val="1-9负债率表"/>
      <sheetName val="财力"/>
      <sheetName val="1-10债务率表"/>
      <sheetName val="2-1余额分级表"/>
      <sheetName val="2-2余额分级图"/>
      <sheetName val="2-3余额分级增长表1"/>
      <sheetName val="2-4余额分级增长表2"/>
      <sheetName val="2-5直接分级表"/>
      <sheetName val="2-6直接分级增长表"/>
      <sheetName val="2-7一般分级表"/>
      <sheetName val="2-8一般分级增长表"/>
      <sheetName val="2-9专项分级表"/>
      <sheetName val="2-10专项分级增长表"/>
      <sheetName val="2-11担保分级表"/>
      <sheetName val="2-12担保分级增长表"/>
      <sheetName val="3-1余额分部门1"/>
      <sheetName val="3-1余额分部门2"/>
      <sheetName val="3-2余额分部门比重1"/>
      <sheetName val="3-2余额分部门比重2"/>
      <sheetName val="3-3直接分部门1"/>
      <sheetName val="3-3直接分部门2"/>
      <sheetName val="3-4直接分部门比重1"/>
      <sheetName val="3-4直接分部门比重2"/>
      <sheetName val="3-5一般分部门1"/>
      <sheetName val="3-5一般分部门2"/>
      <sheetName val="3-6专项分部门1"/>
      <sheetName val="3-6专项分部门2"/>
      <sheetName val="3-7担保分部门1"/>
      <sheetName val="3-7担保分部门2"/>
      <sheetName val="2-13余额分部门增长表1"/>
      <sheetName val="2-14余额分部门增长表2"/>
      <sheetName val="2-15余额分部门增长表3"/>
      <sheetName val="2-16余额分部门增长表4"/>
      <sheetName val="2-17余额分部门增长表5"/>
      <sheetName val="2-18直接分部门增长表1"/>
      <sheetName val="2-19直接分部门增长表2"/>
      <sheetName val="2-20直接分部门增长表3"/>
      <sheetName val="2-21直接分部门增长表4"/>
      <sheetName val="2-22直接分部门增长表5"/>
      <sheetName val="2-23一般分部门增长表1"/>
      <sheetName val="2-24一般分部门增长表2"/>
      <sheetName val="2-25一般分部门增长表3"/>
      <sheetName val="2-26一般分部门增长表4"/>
      <sheetName val="2-27一般分部门增长表5"/>
      <sheetName val="2-28专项分部门增长表1"/>
      <sheetName val="2-29专项分部门增长表2"/>
      <sheetName val="2-30专项分部门增长表3"/>
      <sheetName val="2-31专项分部门增长表4"/>
      <sheetName val="2-32专项分部门增长表5"/>
      <sheetName val="2-33担保分部门增长表1"/>
      <sheetName val="2-34担保分部门增长表2"/>
      <sheetName val="2-35担保分部门增长表3"/>
      <sheetName val="2-36担保分部门增长表4"/>
      <sheetName val="2-37担保分部门增长表5"/>
      <sheetName val="4-1余额逾期"/>
      <sheetName val="4-2余额vs逾期图"/>
      <sheetName val="4-3余额逾期增长"/>
      <sheetName val="4-4余额逾期分级"/>
      <sheetName val="4-5直接逾期"/>
      <sheetName val="4-6直接逾期分级"/>
      <sheetName val="4-7担保逾期"/>
      <sheetName val="4-8担保逾期分级"/>
      <sheetName val="4-9当年逾期增减"/>
      <sheetName val="5-1余额来源表"/>
      <sheetName val="5-2余额来源比重表"/>
      <sheetName val="5-3余额来源增长表"/>
      <sheetName val="5-4余额来源构成图"/>
      <sheetName val="5-5余额来源情况图"/>
      <sheetName val="6-1当年收支平衡表"/>
      <sheetName val="6-2当年余额变动表"/>
      <sheetName val="6-3当年收入分部门表1"/>
      <sheetName val="6-3当年收入分部门表2"/>
      <sheetName val="6-4当年支出分部门表1"/>
      <sheetName val="6-4当年支出分部门表2"/>
      <sheetName val="6-5当年支出用途1"/>
      <sheetName val="6-5当年支出用途2"/>
      <sheetName val="6-6当年偿本付息表"/>
      <sheetName val="6-7偿还计划"/>
      <sheetName val="〇七年初"/>
      <sheetName val="县级表"/>
      <sheetName val="风险指标"/>
      <sheetName val="2006年末"/>
      <sheetName val="〇六年末整理"/>
      <sheetName val="年末"/>
      <sheetName val="基础表"/>
      <sheetName val="省级"/>
      <sheetName val="市级表"/>
      <sheetName val="编码"/>
      <sheetName val="图数据表"/>
      <sheetName val="L24"/>
      <sheetName val="公路里程"/>
      <sheetName val="经费权重"/>
      <sheetName val="Main"/>
      <sheetName val="D011H4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行政区划"/>
      <sheetName val="P1012001"/>
      <sheetName val="农业人口"/>
      <sheetName val="D011H403"/>
      <sheetName val="总人口"/>
      <sheetName val="_ESList"/>
      <sheetName val="封面"/>
      <sheetName val="本年收入合计"/>
      <sheetName val="农业用地"/>
      <sheetName val="一般预算收入"/>
      <sheetName val="事业发展"/>
      <sheetName val="2002年一般预算收入"/>
      <sheetName val="人员支出"/>
      <sheetName val="合计"/>
      <sheetName val="1-1余额表"/>
      <sheetName val="2-11担保分级表"/>
      <sheetName val="2-7一般分级表"/>
      <sheetName val="2-1余额分级表"/>
      <sheetName val="2-5直接分级表"/>
      <sheetName val="2-9专项分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Define"/>
      <sheetName val="D011H403"/>
      <sheetName val="D012H403"/>
      <sheetName val="D020H403"/>
      <sheetName val="D030H403"/>
      <sheetName val="D041H403"/>
      <sheetName val="D042H403"/>
      <sheetName val="D051H403"/>
      <sheetName val="D052H403"/>
      <sheetName val="D060H403"/>
      <sheetName val="D070H403"/>
      <sheetName val="D080H403"/>
      <sheetName val="D090H403"/>
      <sheetName val="D092H403"/>
      <sheetName val="D100H403"/>
      <sheetName val="D110H403"/>
      <sheetName val="D120H403"/>
      <sheetName val="D130H403"/>
      <sheetName val="d140h403"/>
      <sheetName val="D150H403"/>
      <sheetName val="D160H403"/>
      <sheetName val="D170H403"/>
      <sheetName val="D180H403"/>
      <sheetName val="D190H403"/>
      <sheetName val="D200H403"/>
      <sheetName val="合计"/>
      <sheetName val="P1012001"/>
      <sheetName val="基础编码"/>
      <sheetName val="C01-1"/>
      <sheetName val="公检法司编制"/>
      <sheetName val="行政编制"/>
      <sheetName val="总人口"/>
      <sheetName val="村级支出"/>
      <sheetName val="G.1R-Shou COP Gf"/>
      <sheetName val="农业用地"/>
      <sheetName val="农业人口"/>
      <sheetName val="工商税收"/>
      <sheetName val="XL4Poppy"/>
      <sheetName val="封面"/>
      <sheetName val="Main"/>
      <sheetName val="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项目申报表-优选44"/>
      <sheetName val="项目简介填写说明"/>
      <sheetName val="指标项"/>
      <sheetName val="GDP"/>
      <sheetName val="封面"/>
    </sheetNames>
    <sheetDataSet>
      <sheetData sheetId="0" refreshError="1"/>
      <sheetData sheetId="1" refreshError="1"/>
      <sheetData sheetId="2" refreshError="1"/>
      <sheetData sheetId="3" refreshError="1"/>
      <sheetData sheetId="4"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农业人口"/>
      <sheetName val="P1012001"/>
      <sheetName val="XL4Poppy"/>
      <sheetName val="总人口"/>
      <sheetName val=""/>
      <sheetName val="合计"/>
      <sheetName val="中小学生"/>
      <sheetName val="_x005f_x0000__x005f_x0000__x005f_x0000__x005f_x0000__x0"/>
      <sheetName val="封面"/>
      <sheetName val="中央"/>
      <sheetName val="_x005f_x005f_x005f_x0000__x005f_x005f_x005f_x0000__x005"/>
      <sheetName val="国家"/>
      <sheetName val="事业发展"/>
      <sheetName val="D011H403"/>
      <sheetName val="村级支出"/>
      <sheetName val="_x005f_x0000__x005f_x0000__x005"/>
      <sheetName val="_x005f_x005f_x005f_x0000__x005f"/>
      <sheetName val="POWER ASSUMPTIONS"/>
      <sheetName val="C01-1"/>
      <sheetName val="农业用地"/>
      <sheetName val="公检法司编制"/>
      <sheetName val="行政编制"/>
      <sheetName val="GDP"/>
      <sheetName val="Main"/>
      <sheetName val="一般预算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代码对比表"/>
      <sheetName val="d"/>
      <sheetName val="data"/>
      <sheetName val="差异系数"/>
      <sheetName val="经费权重"/>
      <sheetName val="Total"/>
      <sheetName val="rkgm"/>
      <sheetName val="rkmj"/>
      <sheetName val="wdxs"/>
      <sheetName val="hbxs"/>
      <sheetName val="四月份月报"/>
      <sheetName val="国家"/>
      <sheetName val="P1012001"/>
      <sheetName val="Sheet1"/>
      <sheetName val="有效性列表"/>
      <sheetName val="区划对应表"/>
      <sheetName val="参数表"/>
      <sheetName val="分县数据"/>
      <sheetName val="公路里程"/>
      <sheetName val="人民银行"/>
      <sheetName val="01北京市"/>
      <sheetName val="L24"/>
      <sheetName val="中央"/>
      <sheetName val="1-1余额表"/>
      <sheetName val="2-11担保分级表"/>
      <sheetName val="2-7一般分级表"/>
      <sheetName val="2-1余额分级表"/>
      <sheetName val="2-5直接分级表"/>
      <sheetName val="2-9专项分级表"/>
      <sheetName val="市县名单"/>
      <sheetName val="2009"/>
      <sheetName val="1-4余额表"/>
      <sheetName val="C01-1"/>
      <sheetName val="一般预算收入"/>
      <sheetName val="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Define"/>
      <sheetName val="C01-1"/>
      <sheetName val="农业人口"/>
      <sheetName val="一般预算收入"/>
      <sheetName val="公检法司编制"/>
      <sheetName val="行政编制"/>
      <sheetName val="农业用地"/>
      <sheetName val="四月份月报"/>
      <sheetName val="中央"/>
      <sheetName val="XL4Poppy"/>
      <sheetName val="合计"/>
      <sheetName val="Open"/>
      <sheetName val="Main"/>
      <sheetName val="总人口"/>
      <sheetName val="GDP"/>
      <sheetName val="Toolbox"/>
      <sheetName val="_ESList"/>
      <sheetName val="封面"/>
      <sheetName val="本年收入合计"/>
      <sheetName val="SW-TEO"/>
      <sheetName val="行政区划"/>
      <sheetName val="工商税收"/>
      <sheetName val="POWER ASSUMPTIONS"/>
      <sheetName val="km"/>
      <sheetName val="Sheet1"/>
      <sheetName val="事业发展"/>
      <sheetName val="人员支出"/>
      <sheetName val="D011H403"/>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录入13"/>
      <sheetName val="录入14"/>
      <sheetName val="合计"/>
      <sheetName val="分县数据"/>
      <sheetName val="P1012001"/>
      <sheetName val="区划对应表"/>
      <sheetName val="L24"/>
      <sheetName val="四月份月报"/>
      <sheetName val="经费权重"/>
      <sheetName val="国家"/>
      <sheetName val="总表"/>
      <sheetName val="Sheet1"/>
      <sheetName val="01北京市"/>
      <sheetName val="1-1余额表"/>
      <sheetName val="2-11担保分级表"/>
      <sheetName val="2-7一般分级表"/>
      <sheetName val="2-1余额分级表"/>
      <sheetName val="2-5直接分级表"/>
      <sheetName val="2-9专项分级表"/>
      <sheetName val="有效性列表"/>
      <sheetName val="公路里程"/>
      <sheetName val="中央"/>
      <sheetName val="DB"/>
      <sheetName val="差异系数"/>
      <sheetName val="data"/>
      <sheetName val="基础数据"/>
      <sheetName val="2007"/>
      <sheetName val="工商税收"/>
      <sheetName val="一般预算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 val="封面"/>
      <sheetName val="财政供养人员增幅"/>
      <sheetName val="SW-TEO"/>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Sheet1"/>
      <sheetName val="Sheet2"/>
      <sheetName val="Sheet3"/>
      <sheetName val="均衡"/>
      <sheetName val="四月份月报"/>
      <sheetName val="C01-1"/>
      <sheetName val="工商税收"/>
      <sheetName val="P1012001"/>
      <sheetName val="公检法司编制"/>
      <sheetName val="行政编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Sheet1"/>
      <sheetName val="L24"/>
      <sheetName val="1-4余额表"/>
      <sheetName val="中央"/>
      <sheetName val="分县数据"/>
      <sheetName val="四月份月报"/>
      <sheetName val="参数表"/>
      <sheetName val="C01-1"/>
      <sheetName val="经费权重"/>
      <sheetName val="国家"/>
      <sheetName val="区划对应表"/>
      <sheetName val="下拉选项"/>
      <sheetName val="有效性列表"/>
      <sheetName val="人民银行"/>
      <sheetName val="项目类型"/>
      <sheetName val="公路里程"/>
      <sheetName val="差异系数"/>
      <sheetName val="data"/>
      <sheetName val="总表"/>
      <sheetName val="公检法司编制"/>
      <sheetName val="行政编制"/>
      <sheetName val="工商税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人员支出"/>
      <sheetName val="_x005f_x005f_x005f_x0000__x005f_x005f_x005f_x0000__x005"/>
      <sheetName val="农业人口"/>
      <sheetName val="分县数据"/>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中央"/>
      <sheetName val="#REF!"/>
      <sheetName val="农业用地"/>
      <sheetName val="财政供养人员增幅"/>
      <sheetName val="_x005f_x005f_x005f_x005f_x005f_x005f_x005f_x005f_x005f_x005f_"/>
      <sheetName val="一般预算收入"/>
      <sheetName val="POWER ASSUMPTIONS"/>
      <sheetName val="eqpmad2"/>
      <sheetName val="_ESList"/>
      <sheetName val="_x005f_x005f_x005f_x0000__x005f"/>
      <sheetName val="_x005f_x005f_x005f_x005f_"/>
      <sheetName val="Sheet1"/>
      <sheetName val="_x005f_x005f_x005f_x005f_x005f_x005f_x005f_x005f_"/>
      <sheetName val="有效性列表"/>
      <sheetName val="区划对应表"/>
      <sheetName val="L24"/>
      <sheetName val="SW-TEO"/>
      <sheetName val="D011H403"/>
      <sheetName val="工商税收"/>
      <sheetName val="事业发展"/>
      <sheetName val="GDP"/>
      <sheetName val="Toolbox"/>
      <sheetName val="行政区划"/>
      <sheetName val="封面"/>
      <sheetName val="2002年一般预算收入"/>
      <sheetName val="公检法司编制"/>
      <sheetName val="行政编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2002年一般预算收入"/>
      <sheetName val="财政供养人员增幅"/>
      <sheetName val="农业人口"/>
      <sheetName val="行政区划"/>
      <sheetName val="XL4Poppy"/>
      <sheetName val="农业用地"/>
      <sheetName val="工商税收"/>
      <sheetName val="汇总"/>
      <sheetName val="四月份月报"/>
      <sheetName val="省本级收入预计"/>
      <sheetName val="中小学生"/>
      <sheetName val="C01-1"/>
      <sheetName val="D011H403"/>
      <sheetName val="有效性列表"/>
      <sheetName val="区划对应表"/>
      <sheetName val="公检法司编制"/>
      <sheetName val="行政编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区划对应表"/>
      <sheetName val="举借方式"/>
      <sheetName val="银行"/>
      <sheetName val="有效性列表"/>
      <sheetName val="00 目录"/>
      <sheetName val="公司债务项目情况表"/>
      <sheetName val="公司资产、在建项目情况表"/>
      <sheetName val="01个数"/>
      <sheetName val="02余额--汇总"/>
      <sheetName val="03来源--汇总"/>
      <sheetName val="04来源--省级"/>
      <sheetName val="05来源--市级"/>
      <sheetName val="06来源--县级"/>
      <sheetName val="08方式--省级"/>
      <sheetName val="09方式--市级"/>
      <sheetName val="10方式--县级"/>
      <sheetName val="07方式--汇总"/>
      <sheetName val="11资产负债--汇总"/>
      <sheetName val="12在建项目--汇总"/>
      <sheetName val="经费权重"/>
      <sheetName val="1-1余额表"/>
      <sheetName val="2-11担保分级表"/>
      <sheetName val="2-7一般分级表"/>
      <sheetName val="2-1余额分级表"/>
      <sheetName val="2-5直接分级表"/>
      <sheetName val="2-9专项分级表"/>
      <sheetName val="P1012001"/>
      <sheetName val="01北京市"/>
      <sheetName val="基础编码"/>
      <sheetName val="C01-1"/>
      <sheetName val="L24"/>
      <sheetName val="2009"/>
      <sheetName val="下拉选项"/>
      <sheetName val="中央"/>
      <sheetName val="公路里程"/>
      <sheetName val="2007"/>
      <sheetName val="参数表"/>
      <sheetName val="Sheet1"/>
      <sheetName val="工商税收"/>
      <sheetName val="合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Define"/>
      <sheetName val="中小学生"/>
      <sheetName val="人员支出"/>
      <sheetName val="农业用地"/>
      <sheetName val="D011H403"/>
      <sheetName val="四月份月报"/>
      <sheetName val="农业人口"/>
      <sheetName val="封面"/>
      <sheetName val="_ESList"/>
      <sheetName val="POWER ASSUMPTIONS"/>
      <sheetName val="本年收入合计"/>
      <sheetName val="公检法司编制"/>
      <sheetName val="行政编制"/>
      <sheetName val="财政供养人员增幅"/>
      <sheetName val="基础编码"/>
      <sheetName val="总人口"/>
      <sheetName val="地方"/>
      <sheetName val="C01-1"/>
      <sheetName val="省本级收入预计"/>
      <sheetName val="合计"/>
      <sheetName val="有效性列表"/>
      <sheetName val="区划对应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行政区划"/>
      <sheetName val="P1012001"/>
      <sheetName val="农业人口"/>
      <sheetName val="D011H403"/>
      <sheetName val="总人口"/>
      <sheetName val="_ESList"/>
      <sheetName val="封面"/>
      <sheetName val="本年收入合计"/>
      <sheetName val="农业用地"/>
      <sheetName val="一般预算收入"/>
      <sheetName val="事业发展"/>
      <sheetName val="2002年一般预算收入"/>
      <sheetName val="人员支出"/>
      <sheetName val="合计"/>
      <sheetName val="区划对应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项目申报表-优选44"/>
      <sheetName val="项目简介填写说明"/>
      <sheetName val="指标项"/>
      <sheetName val="区划对应表"/>
      <sheetName val="合计"/>
    </sheetNames>
    <sheetDataSet>
      <sheetData sheetId="0" refreshError="1"/>
      <sheetData sheetId="1" refreshError="1"/>
      <sheetData sheetId="2" refreshError="1"/>
      <sheetData sheetId="3" refreshError="1"/>
      <sheetData sheetId="4"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0000000"/>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StartUp_13"/>
      <sheetName val="StartUp_14"/>
      <sheetName val="StartUp_15"/>
      <sheetName val="StartUp_16"/>
      <sheetName val="StartUp_17"/>
      <sheetName val="StartUp_18"/>
      <sheetName val="StartUp_19"/>
      <sheetName val="StartUp_20"/>
      <sheetName val="StartUp_21"/>
      <sheetName val="StartUp_22"/>
      <sheetName val="StartUp_23"/>
      <sheetName val="StartUp_24"/>
      <sheetName val="StartUp_25"/>
      <sheetName val="StartUp_26"/>
      <sheetName val="StartUp_27"/>
      <sheetName val="StartUp_28"/>
      <sheetName val="StartUp_29"/>
      <sheetName val="StartUp_30"/>
      <sheetName val="StartUp_31"/>
      <sheetName val="StartUp_32"/>
      <sheetName val="StartUp_33"/>
      <sheetName val="StartUp_34"/>
      <sheetName val="StartUp_35"/>
      <sheetName val="StartUp_36"/>
      <sheetName val="StartUp_37"/>
      <sheetName val="StartUp_38"/>
      <sheetName val="StartUp_39"/>
      <sheetName val="StartUp_40"/>
      <sheetName val="StartUp_41"/>
      <sheetName val="StartUp_42"/>
      <sheetName val="StartUp_43"/>
      <sheetName val="StartUp_44"/>
      <sheetName val="StartUp_45"/>
      <sheetName val="StartUp_46"/>
      <sheetName val="StartUp_47"/>
      <sheetName val="StartUp_48"/>
      <sheetName val="StartUp_49"/>
      <sheetName val="StartUp_50"/>
      <sheetName val="StartUp_51"/>
      <sheetName val="StartUp_52"/>
      <sheetName val="StartUp_53"/>
      <sheetName val="StartUp_54"/>
      <sheetName val="StartUp_55"/>
      <sheetName val="StartUp_56"/>
      <sheetName val="StartUp_57"/>
      <sheetName val="StartUp_58"/>
      <sheetName val="StartUp_59"/>
      <sheetName val="StartUp_60"/>
      <sheetName val="StartUp_61"/>
      <sheetName val="StartUp_62"/>
      <sheetName val="StartUp_63"/>
      <sheetName val="StartUp_64"/>
      <sheetName val="StartUp_65"/>
      <sheetName val="StartUp_66"/>
      <sheetName val="StartUp_67"/>
      <sheetName val="StartUp_68"/>
      <sheetName val="StartUp_69"/>
      <sheetName val="StartUp_70"/>
      <sheetName val="StartUp_71"/>
      <sheetName val="StartUp_72"/>
      <sheetName val="StartUp_73"/>
      <sheetName val="StartUp_74"/>
      <sheetName val="StartUp_75"/>
      <sheetName val="StartUp_76"/>
      <sheetName val="StartUp_77"/>
      <sheetName val="StartUp_78"/>
      <sheetName val="StartUp_79"/>
      <sheetName val="StartUp_80"/>
      <sheetName val="StartUp_81"/>
      <sheetName val="StartUp_82"/>
      <sheetName val="StartUp_83"/>
      <sheetName val="StartUp_84"/>
      <sheetName val="StartUp_85"/>
      <sheetName val="StartUp_86"/>
      <sheetName val="StartUp_87"/>
      <sheetName val="StartUp_88"/>
      <sheetName val="StartUp_89"/>
      <sheetName val="StartUp_90"/>
      <sheetName val="StartUp_91"/>
      <sheetName val="StartUp_92"/>
      <sheetName val="StartUp_93"/>
      <sheetName val="StartUp_94"/>
      <sheetName val="StartUp_95"/>
      <sheetName val="StartUp_96"/>
      <sheetName val="StartUp_97"/>
      <sheetName val="StartUp_98"/>
      <sheetName val="StartUp_99"/>
      <sheetName val="StartUp_100"/>
      <sheetName val="StartUp_101"/>
      <sheetName val="StartUp_102"/>
      <sheetName val="StartUp_103"/>
      <sheetName val="StartUp_104"/>
      <sheetName val="StartUp_105"/>
      <sheetName val="StartUp_106"/>
      <sheetName val="StartUp_107"/>
      <sheetName val="StartUp_108"/>
      <sheetName val="StartUp_109"/>
      <sheetName val="StartUp_110"/>
      <sheetName val="StartUp_111"/>
      <sheetName val="StartUp_112"/>
      <sheetName val="StartUp_113"/>
      <sheetName val="StartUp_114"/>
      <sheetName val="StartUp_115"/>
      <sheetName val="StartUp_116"/>
      <sheetName val="StartUp_117"/>
      <sheetName val="StartUp_118"/>
      <sheetName val="StartUp_119"/>
      <sheetName val="StartUp_120"/>
      <sheetName val="StartUp_121"/>
      <sheetName val="StartUp_122"/>
      <sheetName val="StartUp_123"/>
      <sheetName val="StartUp_124"/>
      <sheetName val="StartUp_125"/>
      <sheetName val="StartUp_126"/>
      <sheetName val="StartUp_127"/>
      <sheetName val="StartUp_128"/>
      <sheetName val="StartUp_129"/>
      <sheetName val="StartUp_130"/>
      <sheetName val="StartUp_131"/>
      <sheetName val="StartUp_132"/>
      <sheetName val="StartUp_133"/>
      <sheetName val="StartUp_134"/>
      <sheetName val="StartUp_135"/>
      <sheetName val="StartUp_136"/>
      <sheetName val="StartUp_137"/>
      <sheetName val="StartUp_138"/>
      <sheetName val="StartUp_139"/>
      <sheetName val="StartUp_140"/>
      <sheetName val="StartUp_141"/>
      <sheetName val="StartUp_142"/>
      <sheetName val="StartUp_143"/>
      <sheetName val="StartUp_144"/>
      <sheetName val="StartUp_145"/>
      <sheetName val="StartUp_146"/>
      <sheetName val="StartUp_147"/>
      <sheetName val="StartUp_148"/>
      <sheetName val="StartUp_149"/>
      <sheetName val="StartUp_150"/>
      <sheetName val="StartUp_151"/>
      <sheetName val="StartUp_152"/>
      <sheetName val="StartUp_153"/>
      <sheetName val="StartUp_154"/>
      <sheetName val="StartUp_155"/>
      <sheetName val="StartUp_156"/>
      <sheetName val="StartUp_157"/>
      <sheetName val="StartUp_158"/>
      <sheetName val="StartUp_159"/>
      <sheetName val="StartUp_160"/>
      <sheetName val="StartUp_161"/>
      <sheetName val="StartUp_162"/>
      <sheetName val="StartUp_163"/>
      <sheetName val="StartUp_164"/>
      <sheetName val="StartUp_165"/>
      <sheetName val="StartUp_166"/>
      <sheetName val="StartUp_167"/>
      <sheetName val="StartUp_168"/>
      <sheetName val="StartUp_169"/>
      <sheetName val="StartUp_170"/>
      <sheetName val="StartUp_171"/>
      <sheetName val="StartUp_172"/>
      <sheetName val="StartUp_173"/>
      <sheetName val="StartUp_174"/>
      <sheetName val="StartUp_175"/>
      <sheetName val="StartUp_176"/>
      <sheetName val="StartUp_177"/>
      <sheetName val="StartUp_178"/>
      <sheetName val="StartUp_179"/>
      <sheetName val="StartUp_180"/>
      <sheetName val="StartUp_181"/>
      <sheetName val="StartUp_182"/>
      <sheetName val="StartUp_183"/>
      <sheetName val="StartUp_184"/>
      <sheetName val="StartUp_185"/>
      <sheetName val="StartUp_186"/>
      <sheetName val="StartUp_187"/>
      <sheetName val="StartUp_188"/>
      <sheetName val="StartUp_189"/>
      <sheetName val="StartUp_190"/>
      <sheetName val="StartUp_191"/>
      <sheetName val="StartUp_192"/>
      <sheetName val="StartUp_193"/>
      <sheetName val="StartUp_194"/>
      <sheetName val="StartUp_195"/>
      <sheetName val="StartUp_196"/>
      <sheetName val="StartUp_197"/>
      <sheetName val="StartUp_198"/>
      <sheetName val="StartUp_199"/>
      <sheetName val="StartUp_200"/>
      <sheetName val="StartUp_201"/>
      <sheetName val="StartUp_202"/>
      <sheetName val="StartUp_203"/>
      <sheetName val="StartUp_204"/>
      <sheetName val="StartUp_205"/>
      <sheetName val="StartUp_206"/>
      <sheetName val="StartUp_207"/>
      <sheetName val="StartUp_208"/>
      <sheetName val="StartUp_209"/>
      <sheetName val="StartUp_210"/>
      <sheetName val="StartUp_211"/>
      <sheetName val="StartUp_212"/>
      <sheetName val="StartUp_213"/>
      <sheetName val="StartUp_214"/>
      <sheetName val="StartUp_215"/>
      <sheetName val="StartUp_216"/>
      <sheetName val="StartUp_217"/>
      <sheetName val="StartUp_218"/>
      <sheetName val="StartUp_219"/>
      <sheetName val="StartUp_220"/>
      <sheetName val="StartUp_221"/>
      <sheetName val="StartUp_222"/>
      <sheetName val="StartUp_223"/>
      <sheetName val="StartUp_224"/>
      <sheetName val="StartUp_225"/>
      <sheetName val="StartUp_226"/>
      <sheetName val="StartUp_227"/>
      <sheetName val="StartUp_228"/>
      <sheetName val="StartUp_229"/>
      <sheetName val="StartUp_230"/>
      <sheetName val="StartUp_231"/>
      <sheetName val="StartUp_232"/>
      <sheetName val="StartUp_233"/>
      <sheetName val="StartUp_234"/>
      <sheetName val="StartUp_235"/>
      <sheetName val="StartUp_236"/>
      <sheetName val="StartUp_237"/>
      <sheetName val="StartUp_238"/>
      <sheetName val="StartUp_239"/>
      <sheetName val="StartUp_240"/>
      <sheetName val="StartUp_241"/>
      <sheetName val="StartUp_242"/>
      <sheetName val="StartUp_243"/>
      <sheetName val="StartUp_244"/>
      <sheetName val="StartUp_245"/>
      <sheetName val="StartUp_246"/>
      <sheetName val="StartUp_247"/>
      <sheetName val="StartUp_248"/>
      <sheetName val="StartUp_249"/>
      <sheetName val="StartUp_250"/>
      <sheetName val="StartUp_251"/>
      <sheetName val="StartUp_252"/>
      <sheetName val="StartUp_253"/>
      <sheetName val="StartUp_254"/>
      <sheetName val="StartUp_255"/>
      <sheetName val="StartUp_256"/>
      <sheetName val="StartUp_257"/>
      <sheetName val="StartUp_258"/>
      <sheetName val="StartUp_259"/>
      <sheetName val="StartUp_260"/>
      <sheetName val="StartUp_261"/>
      <sheetName val="StartUp_262"/>
      <sheetName val="StartUp_263"/>
      <sheetName val="StartUp_264"/>
      <sheetName val="StartUp_265"/>
      <sheetName val="StartUp_266"/>
      <sheetName val="StartUp_267"/>
      <sheetName val="StartUp_268"/>
      <sheetName val="StartUp_269"/>
      <sheetName val="StartUp_270"/>
      <sheetName val="StartUp_271"/>
      <sheetName val="StartUp_272"/>
      <sheetName val="StartUp_273"/>
      <sheetName val="StartUp_274"/>
      <sheetName val="StartUp_275"/>
      <sheetName val="StartUp_276"/>
      <sheetName val="StartUp_277"/>
      <sheetName val="StartUp_278"/>
      <sheetName val="StartUp_279"/>
      <sheetName val="StartUp_280"/>
      <sheetName val="StartUp_281"/>
      <sheetName val="StartUp_282"/>
      <sheetName val="StartUp_283"/>
      <sheetName val="StartUp_284"/>
      <sheetName val="StartUp_285"/>
      <sheetName val="StartUp_286"/>
      <sheetName val="StartUp_287"/>
      <sheetName val="StartUp_288"/>
      <sheetName val="StartUp_289"/>
      <sheetName val="StartUp_290"/>
      <sheetName val="StartUp_291"/>
      <sheetName val="StartUp_292"/>
      <sheetName val="StartUp_293"/>
      <sheetName val="StartUp_294"/>
      <sheetName val="StartUp_295"/>
      <sheetName val="StartUp_296"/>
      <sheetName val="StartUp_297"/>
      <sheetName val="StartUp_298"/>
      <sheetName val="StartUp_299"/>
      <sheetName val="StartUp_300"/>
      <sheetName val="StartUp_301"/>
      <sheetName val="StartUp_302"/>
      <sheetName val="StartUp_303"/>
      <sheetName val="StartUp_304"/>
      <sheetName val="StartUp_305"/>
      <sheetName val="StartUp_306"/>
      <sheetName val="StartUp_307"/>
      <sheetName val="StartUp_308"/>
      <sheetName val="StartUp_309"/>
      <sheetName val="StartUp_310"/>
      <sheetName val="StartUp_311"/>
      <sheetName val="StartUp_312"/>
      <sheetName val="StartUp_313"/>
      <sheetName val="StartUp_314"/>
      <sheetName val="StartUp_315"/>
      <sheetName val="StartUp_316"/>
      <sheetName val="StartUp_317"/>
      <sheetName val="StartUp_318"/>
      <sheetName val="StartUp_319"/>
      <sheetName val="StartUp_320"/>
      <sheetName val="StartUp_321"/>
      <sheetName val="StartUp_322"/>
      <sheetName val="StartUp_323"/>
      <sheetName val="StartUp_324"/>
      <sheetName val="StartUp_325"/>
      <sheetName val="StartUp_326"/>
      <sheetName val="StartUp_327"/>
      <sheetName val="StartUp_328"/>
      <sheetName val="StartUp_329"/>
      <sheetName val="StartUp_330"/>
      <sheetName val="StartUp_331"/>
      <sheetName val="StartUp_332"/>
      <sheetName val="StartUp_333"/>
      <sheetName val="StartUp_334"/>
      <sheetName val="StartUp_335"/>
      <sheetName val="StartUp_336"/>
      <sheetName val="StartUp_337"/>
      <sheetName val="StartUp_338"/>
      <sheetName val="StartUp_339"/>
      <sheetName val="StartUp_340"/>
      <sheetName val="StartUp_341"/>
      <sheetName val="StartUp_342"/>
      <sheetName val="StartUp_343"/>
      <sheetName val="StartUp_344"/>
      <sheetName val="StartUp_345"/>
      <sheetName val="StartUp_346"/>
      <sheetName val="StartUp_347"/>
      <sheetName val="StartUp_348"/>
      <sheetName val="StartUp_349"/>
      <sheetName val="StartUp_350"/>
      <sheetName val="StartUp_351"/>
      <sheetName val="StartUp_352"/>
      <sheetName val="StartUp_353"/>
      <sheetName val="StartUp_354"/>
      <sheetName val="StartUp_355"/>
      <sheetName val="StartUp_356"/>
      <sheetName val="StartUp_357"/>
      <sheetName val="StartUp_358"/>
      <sheetName val="StartUp_359"/>
      <sheetName val="StartUp_360"/>
      <sheetName val="StartUp_361"/>
      <sheetName val="StartUp_362"/>
      <sheetName val="StartUp_363"/>
      <sheetName val="StartUp_364"/>
      <sheetName val="StartUp_365"/>
      <sheetName val="StartUp_366"/>
      <sheetName val="StartUp_367"/>
      <sheetName val="StartUp_368"/>
      <sheetName val="StartUp_369"/>
      <sheetName val="StartUp_370"/>
      <sheetName val="StartUp_371"/>
      <sheetName val="StartUp_372"/>
      <sheetName val="StartUp_373"/>
      <sheetName val="StartUp_374"/>
      <sheetName val="StartUp_375"/>
      <sheetName val="StartUp_376"/>
      <sheetName val="StartUp_377"/>
      <sheetName val="StartUp_378"/>
      <sheetName val="区划对应表"/>
      <sheetName val="四川-对账表"/>
      <sheetName val="核对表"/>
      <sheetName val="四川-对账表 (2)"/>
      <sheetName val="四月份月报"/>
      <sheetName val="C01-1"/>
      <sheetName val="01北京市"/>
      <sheetName val="L24"/>
      <sheetName val="有效性列表"/>
      <sheetName val="参数表"/>
      <sheetName val="P1012001"/>
      <sheetName val="指标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refreshError="1"/>
      <sheetData sheetId="390"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总人口"/>
      <sheetName val="公检法司编制"/>
      <sheetName val="行政编制"/>
      <sheetName val="XL4Poppy"/>
      <sheetName val="四月份月报"/>
      <sheetName val="Main"/>
      <sheetName val=""/>
      <sheetName val="农业用地"/>
      <sheetName val="_x005f_x0000__x005f_x0000__x005f_x0000__x005f_x0000__x0"/>
      <sheetName val="_ESList"/>
      <sheetName val="G.1R-Shou COP Gf"/>
      <sheetName val="_x005f_x005f_x005f_x0000__x005f_x005f_x005f_x0000__x005"/>
      <sheetName val="P1012001"/>
      <sheetName val="2010决算"/>
      <sheetName val="2011决算"/>
      <sheetName val="2012决算"/>
      <sheetName val="2014决算"/>
      <sheetName val="人员支出"/>
      <sheetName val="合计"/>
      <sheetName val="_x005f_x0000__x005f_x0000__x005"/>
      <sheetName val="_x005f_x005f_x005f_x0000__x005f"/>
      <sheetName val="财政供养人员增幅"/>
      <sheetName val="汇总"/>
      <sheetName val="2002年一般预算收入"/>
      <sheetName val="均衡"/>
      <sheetName val="指标项"/>
      <sheetName val="区划对应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EEAC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0" tint="-0.14798425244911"/>
  </sheetPr>
  <dimension ref="A1:M9"/>
  <sheetViews>
    <sheetView view="pageBreakPreview" zoomScaleNormal="100" topLeftCell="A2" workbookViewId="0">
      <selection activeCell="F4" sqref="F4"/>
    </sheetView>
  </sheetViews>
  <sheetFormatPr defaultColWidth="9" defaultRowHeight="15.6"/>
  <cols>
    <col min="1" max="1" width="3.87962962962963" style="622" customWidth="1"/>
    <col min="2" max="2" width="71.1296296296296" style="622" customWidth="1"/>
    <col min="3" max="3" width="18.6296296296296" style="622" customWidth="1"/>
    <col min="4" max="4" width="86.8796296296296" style="622" customWidth="1"/>
    <col min="5" max="16384" width="9" style="622"/>
  </cols>
  <sheetData>
    <row r="1" ht="48" customHeight="1" spans="1:13">
      <c r="A1" s="623" t="s">
        <v>0</v>
      </c>
      <c r="B1" s="623"/>
      <c r="C1" s="624"/>
    </row>
    <row r="2" ht="153.95" customHeight="1" spans="1:13">
      <c r="B2" s="625"/>
      <c r="C2" s="626"/>
    </row>
    <row r="3" ht="81.95" customHeight="1" spans="1:13">
      <c r="A3" s="627" t="s">
        <v>1</v>
      </c>
      <c r="B3" s="627"/>
      <c r="C3" s="627"/>
    </row>
    <row r="4" customFormat="1" ht="66" customHeight="1" spans="1:13">
      <c r="A4" s="628" t="s">
        <v>2</v>
      </c>
      <c r="B4" s="629"/>
      <c r="C4" s="629"/>
    </row>
    <row r="5" s="613" customFormat="1" ht="93.95" customHeight="1" spans="1:13">
      <c r="A5" s="630" t="s">
        <v>3</v>
      </c>
      <c r="B5" s="631"/>
      <c r="C5" s="631"/>
    </row>
    <row r="6" ht="297" customHeight="1" spans="1:13">
      <c r="B6" s="632"/>
      <c r="C6" s="632"/>
      <c r="M6" s="622" t="s">
        <v>4</v>
      </c>
    </row>
    <row r="7" s="621" customFormat="1" ht="30" customHeight="1" spans="1:13">
      <c r="B7" s="633" t="s">
        <v>5</v>
      </c>
      <c r="C7" s="633"/>
    </row>
    <row r="8" s="621" customFormat="1" ht="32.25" customHeight="1" spans="1:13">
      <c r="B8" s="634" t="s">
        <v>6</v>
      </c>
      <c r="C8" s="634"/>
    </row>
    <row r="9" spans="1:13">
      <c r="D9" s="635"/>
    </row>
  </sheetData>
  <mergeCells count="7">
    <mergeCell ref="A1:B1"/>
    <mergeCell ref="A3:C3"/>
    <mergeCell ref="A4:C4"/>
    <mergeCell ref="A5:C5"/>
    <mergeCell ref="B6:C6"/>
    <mergeCell ref="B7:C7"/>
    <mergeCell ref="B8:C8"/>
  </mergeCells>
  <printOptions horizontalCentered="1"/>
  <pageMargins left="0.472222222222222" right="0.393055555555556" top="1.18055555555556" bottom="0.747916666666667" header="0.314583333333333" footer="0.314583333333333"/>
  <pageSetup paperSize="9" scale="85" firstPageNumber="0" orientation="portrait" useFirstPageNumber="1"/>
  <headerFooter alignWithMargins="0"/>
  <rowBreaks count="1" manualBreakCount="1">
    <brk id="8" max="4"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G35"/>
  <sheetViews>
    <sheetView showZeros="0" view="pageBreakPreview" zoomScaleNormal="100" workbookViewId="0">
      <selection activeCell="D33" sqref="D33"/>
    </sheetView>
  </sheetViews>
  <sheetFormatPr defaultColWidth="9" defaultRowHeight="15.6" outlineLevelCol="6"/>
  <cols>
    <col min="1" max="1" width="43.75" style="130" customWidth="1"/>
    <col min="2" max="4" width="16.75" style="131" customWidth="1"/>
    <col min="5" max="6" width="15.25" style="131" customWidth="1"/>
    <col min="7" max="7" width="9.12962962962963" style="130" customWidth="1"/>
    <col min="8" max="16384" width="9" style="130"/>
  </cols>
  <sheetData>
    <row r="1" ht="45" customHeight="1" spans="1:7">
      <c r="A1" s="415" t="s">
        <v>1583</v>
      </c>
      <c r="B1" s="415"/>
      <c r="C1" s="415"/>
      <c r="D1" s="415"/>
      <c r="E1" s="415"/>
      <c r="F1" s="415"/>
    </row>
    <row r="2" ht="20.1" customHeight="1" spans="1:7">
      <c r="A2" s="451" t="s">
        <v>1584</v>
      </c>
      <c r="B2" s="452"/>
      <c r="C2" s="452"/>
      <c r="D2" s="452"/>
      <c r="E2" s="452"/>
      <c r="F2" s="453" t="s">
        <v>10</v>
      </c>
    </row>
    <row r="3" ht="36" customHeight="1" spans="1:7">
      <c r="A3" s="359" t="s">
        <v>12</v>
      </c>
      <c r="B3" s="8" t="str">
        <f>YEAR(封面!$B$8)-2&amp;"年
决算数"</f>
        <v>2024年
决算数</v>
      </c>
      <c r="C3" s="8" t="str">
        <f>YEAR(封面!$B$8)-1&amp;"年"</f>
        <v>2025年</v>
      </c>
      <c r="D3" s="8"/>
      <c r="E3" s="329" t="str">
        <f>YEAR(封面!$B$8)-1&amp;"年执行数比较"</f>
        <v>2025年执行数比较</v>
      </c>
      <c r="F3" s="329"/>
      <c r="G3" s="360" t="s">
        <v>13</v>
      </c>
    </row>
    <row r="4" ht="36" customHeight="1" spans="1:7">
      <c r="A4" s="359"/>
      <c r="B4" s="8"/>
      <c r="C4" s="8" t="s">
        <v>14</v>
      </c>
      <c r="D4" s="80" t="s">
        <v>15</v>
      </c>
      <c r="E4" s="8" t="str">
        <f>"为"&amp;YEAR(封面!$B$8)-2&amp;"年决算数的%"</f>
        <v>为2024年决算数的%</v>
      </c>
      <c r="F4" s="8" t="str">
        <f>"为"&amp;YEAR(封面!$B$8)-1&amp;"年预算数的%"</f>
        <v>为2025年预算数的%</v>
      </c>
      <c r="G4" s="360"/>
    </row>
    <row r="5" ht="36" customHeight="1" spans="1:7">
      <c r="A5" s="139" t="s">
        <v>1585</v>
      </c>
      <c r="B5" s="141">
        <f>SUM(B6:B11)</f>
        <v>0</v>
      </c>
      <c r="C5" s="141">
        <f>SUM(C6:C11)</f>
        <v>84</v>
      </c>
      <c r="D5" s="141">
        <f>SUM(D6:D11)</f>
        <v>0</v>
      </c>
      <c r="E5" s="454">
        <f t="shared" ref="E5:E31" si="0">IFERROR(IF(B5&lt;0,"",IFERROR(D5/B5,0))*100,0)</f>
        <v>0</v>
      </c>
      <c r="F5" s="455">
        <f t="shared" ref="F5:F31" si="1">IFERROR(IF(C5&lt;0,"",IFERROR(D5/C5,0))*100,0)</f>
        <v>0</v>
      </c>
      <c r="G5" s="121" t="str">
        <f t="shared" ref="G5:G31" si="2">IF(A5&lt;&gt;"",IF(SUM(B5:D5)&lt;&gt;0,"是","否"),"是")</f>
        <v>是</v>
      </c>
    </row>
    <row r="6" ht="36" customHeight="1" spans="1:7">
      <c r="A6" s="143" t="s">
        <v>1586</v>
      </c>
      <c r="B6" s="456"/>
      <c r="C6" s="147"/>
      <c r="D6" s="172"/>
      <c r="E6" s="457">
        <f t="shared" si="0"/>
        <v>0</v>
      </c>
      <c r="F6" s="435">
        <f t="shared" si="1"/>
        <v>0</v>
      </c>
      <c r="G6" s="121" t="str">
        <f t="shared" si="2"/>
        <v>否</v>
      </c>
    </row>
    <row r="7" ht="36" customHeight="1" spans="1:7">
      <c r="A7" s="143" t="s">
        <v>1587</v>
      </c>
      <c r="B7" s="456"/>
      <c r="C7" s="147"/>
      <c r="D7" s="172"/>
      <c r="E7" s="457">
        <f t="shared" si="0"/>
        <v>0</v>
      </c>
      <c r="F7" s="435">
        <f t="shared" si="1"/>
        <v>0</v>
      </c>
      <c r="G7" s="121" t="str">
        <f t="shared" si="2"/>
        <v>否</v>
      </c>
    </row>
    <row r="8" ht="36" customHeight="1" spans="1:7">
      <c r="A8" s="143" t="s">
        <v>1588</v>
      </c>
      <c r="B8" s="144"/>
      <c r="C8" s="147">
        <v>84</v>
      </c>
      <c r="D8" s="147"/>
      <c r="E8" s="457">
        <f t="shared" si="0"/>
        <v>0</v>
      </c>
      <c r="F8" s="435">
        <f t="shared" si="1"/>
        <v>0</v>
      </c>
      <c r="G8" s="121" t="str">
        <f t="shared" si="2"/>
        <v>是</v>
      </c>
    </row>
    <row r="9" ht="36" customHeight="1" spans="1:7">
      <c r="A9" s="143" t="s">
        <v>1589</v>
      </c>
      <c r="B9" s="456"/>
      <c r="C9" s="147"/>
      <c r="D9" s="172"/>
      <c r="E9" s="457">
        <f t="shared" si="0"/>
        <v>0</v>
      </c>
      <c r="F9" s="435">
        <f t="shared" si="1"/>
        <v>0</v>
      </c>
      <c r="G9" s="121" t="str">
        <f t="shared" si="2"/>
        <v>否</v>
      </c>
    </row>
    <row r="10" ht="36" customHeight="1" spans="1:7">
      <c r="A10" s="143" t="s">
        <v>1590</v>
      </c>
      <c r="B10" s="456"/>
      <c r="C10" s="456"/>
      <c r="D10" s="172"/>
      <c r="E10" s="457">
        <f t="shared" si="0"/>
        <v>0</v>
      </c>
      <c r="F10" s="435">
        <f t="shared" si="1"/>
        <v>0</v>
      </c>
      <c r="G10" s="121" t="str">
        <f t="shared" si="2"/>
        <v>否</v>
      </c>
    </row>
    <row r="11" ht="36" customHeight="1" spans="1:7">
      <c r="A11" s="143" t="s">
        <v>1591</v>
      </c>
      <c r="B11" s="456"/>
      <c r="C11" s="456"/>
      <c r="D11" s="172"/>
      <c r="E11" s="457">
        <f t="shared" si="0"/>
        <v>0</v>
      </c>
      <c r="F11" s="435">
        <f t="shared" si="1"/>
        <v>0</v>
      </c>
      <c r="G11" s="121" t="str">
        <f t="shared" si="2"/>
        <v>否</v>
      </c>
    </row>
    <row r="12" ht="36" customHeight="1" spans="1:7">
      <c r="A12" s="139" t="s">
        <v>1592</v>
      </c>
      <c r="B12" s="141">
        <f>SUM(B13:B19)</f>
        <v>0</v>
      </c>
      <c r="C12" s="141">
        <f>SUM(C13:C19)</f>
        <v>0</v>
      </c>
      <c r="D12" s="141">
        <f>SUM(D13:D19)</f>
        <v>4130</v>
      </c>
      <c r="E12" s="454">
        <f t="shared" si="0"/>
        <v>0</v>
      </c>
      <c r="F12" s="455">
        <f t="shared" si="1"/>
        <v>0</v>
      </c>
      <c r="G12" s="121" t="str">
        <f t="shared" si="2"/>
        <v>是</v>
      </c>
    </row>
    <row r="13" ht="36" customHeight="1" spans="1:7">
      <c r="A13" s="143" t="s">
        <v>1593</v>
      </c>
      <c r="B13" s="456"/>
      <c r="C13" s="456"/>
      <c r="D13" s="145"/>
      <c r="E13" s="457">
        <f t="shared" si="0"/>
        <v>0</v>
      </c>
      <c r="F13" s="435">
        <f t="shared" si="1"/>
        <v>0</v>
      </c>
      <c r="G13" s="121" t="str">
        <f t="shared" si="2"/>
        <v>否</v>
      </c>
    </row>
    <row r="14" ht="36" customHeight="1" spans="1:7">
      <c r="A14" s="143" t="s">
        <v>1594</v>
      </c>
      <c r="B14" s="456"/>
      <c r="C14" s="456"/>
      <c r="D14" s="145"/>
      <c r="E14" s="457">
        <f t="shared" si="0"/>
        <v>0</v>
      </c>
      <c r="F14" s="435">
        <f t="shared" si="1"/>
        <v>0</v>
      </c>
      <c r="G14" s="121" t="str">
        <f t="shared" si="2"/>
        <v>否</v>
      </c>
    </row>
    <row r="15" ht="36" customHeight="1" spans="1:7">
      <c r="A15" s="143" t="s">
        <v>1595</v>
      </c>
      <c r="B15" s="456"/>
      <c r="C15" s="456"/>
      <c r="D15" s="145"/>
      <c r="E15" s="457">
        <f t="shared" si="0"/>
        <v>0</v>
      </c>
      <c r="F15" s="435">
        <f t="shared" si="1"/>
        <v>0</v>
      </c>
      <c r="G15" s="121" t="str">
        <f t="shared" si="2"/>
        <v>否</v>
      </c>
    </row>
    <row r="16" ht="36" customHeight="1" spans="1:7">
      <c r="A16" s="143" t="s">
        <v>1596</v>
      </c>
      <c r="B16" s="456"/>
      <c r="C16" s="456"/>
      <c r="D16" s="145"/>
      <c r="E16" s="457">
        <f t="shared" si="0"/>
        <v>0</v>
      </c>
      <c r="F16" s="435">
        <f t="shared" si="1"/>
        <v>0</v>
      </c>
      <c r="G16" s="121" t="str">
        <f t="shared" si="2"/>
        <v>否</v>
      </c>
    </row>
    <row r="17" ht="36" customHeight="1" spans="1:7">
      <c r="A17" s="143" t="s">
        <v>1597</v>
      </c>
      <c r="B17" s="456"/>
      <c r="C17" s="456"/>
      <c r="D17" s="145"/>
      <c r="E17" s="457">
        <f t="shared" si="0"/>
        <v>0</v>
      </c>
      <c r="F17" s="435">
        <f t="shared" si="1"/>
        <v>0</v>
      </c>
      <c r="G17" s="121" t="str">
        <f t="shared" si="2"/>
        <v>否</v>
      </c>
    </row>
    <row r="18" ht="36" customHeight="1" spans="1:7">
      <c r="A18" s="143" t="s">
        <v>1598</v>
      </c>
      <c r="B18" s="456"/>
      <c r="C18" s="456"/>
      <c r="D18" s="145"/>
      <c r="E18" s="457">
        <f t="shared" si="0"/>
        <v>0</v>
      </c>
      <c r="F18" s="435">
        <f t="shared" si="1"/>
        <v>0</v>
      </c>
      <c r="G18" s="121" t="str">
        <f t="shared" si="2"/>
        <v>否</v>
      </c>
    </row>
    <row r="19" ht="36" customHeight="1" spans="1:7">
      <c r="A19" s="143" t="s">
        <v>1599</v>
      </c>
      <c r="B19" s="456"/>
      <c r="C19" s="456"/>
      <c r="D19" s="145">
        <v>4130</v>
      </c>
      <c r="E19" s="457">
        <f t="shared" si="0"/>
        <v>0</v>
      </c>
      <c r="F19" s="435">
        <f t="shared" si="1"/>
        <v>0</v>
      </c>
      <c r="G19" s="121" t="str">
        <f t="shared" si="2"/>
        <v>是</v>
      </c>
    </row>
    <row r="20" ht="36" customHeight="1" spans="1:7">
      <c r="A20" s="139" t="s">
        <v>1600</v>
      </c>
      <c r="B20" s="141">
        <f t="shared" ref="B20:B24" si="3">B21</f>
        <v>0</v>
      </c>
      <c r="C20" s="141">
        <f t="shared" ref="C20:C24" si="4">C21</f>
        <v>0</v>
      </c>
      <c r="D20" s="141">
        <f t="shared" ref="D20:D24" si="5">D21</f>
        <v>0</v>
      </c>
      <c r="E20" s="454">
        <f t="shared" si="0"/>
        <v>0</v>
      </c>
      <c r="F20" s="455">
        <f t="shared" si="1"/>
        <v>0</v>
      </c>
      <c r="G20" s="121" t="str">
        <f t="shared" si="2"/>
        <v>否</v>
      </c>
    </row>
    <row r="21" ht="36" customHeight="1" spans="1:7">
      <c r="A21" s="143" t="s">
        <v>1601</v>
      </c>
      <c r="B21" s="144"/>
      <c r="C21" s="147"/>
      <c r="D21" s="145"/>
      <c r="E21" s="457">
        <f t="shared" si="0"/>
        <v>0</v>
      </c>
      <c r="F21" s="435">
        <f t="shared" si="1"/>
        <v>0</v>
      </c>
      <c r="G21" s="121" t="str">
        <f t="shared" si="2"/>
        <v>否</v>
      </c>
    </row>
    <row r="22" ht="36" customHeight="1" spans="1:7">
      <c r="A22" s="139" t="s">
        <v>1602</v>
      </c>
      <c r="B22" s="141">
        <f t="shared" si="3"/>
        <v>0</v>
      </c>
      <c r="C22" s="141">
        <f t="shared" si="4"/>
        <v>0</v>
      </c>
      <c r="D22" s="141">
        <f t="shared" si="5"/>
        <v>0</v>
      </c>
      <c r="E22" s="454">
        <f t="shared" si="0"/>
        <v>0</v>
      </c>
      <c r="F22" s="455">
        <f t="shared" si="1"/>
        <v>0</v>
      </c>
      <c r="G22" s="121" t="str">
        <f t="shared" si="2"/>
        <v>否</v>
      </c>
    </row>
    <row r="23" ht="36" customHeight="1" spans="1:7">
      <c r="A23" s="143" t="s">
        <v>1603</v>
      </c>
      <c r="B23" s="144"/>
      <c r="C23" s="144"/>
      <c r="D23" s="172"/>
      <c r="E23" s="457">
        <f t="shared" si="0"/>
        <v>0</v>
      </c>
      <c r="F23" s="435">
        <f t="shared" si="1"/>
        <v>0</v>
      </c>
      <c r="G23" s="121" t="str">
        <f t="shared" si="2"/>
        <v>否</v>
      </c>
    </row>
    <row r="24" ht="36" customHeight="1" spans="1:7">
      <c r="A24" s="139" t="s">
        <v>1604</v>
      </c>
      <c r="B24" s="141">
        <f t="shared" si="3"/>
        <v>0</v>
      </c>
      <c r="C24" s="141">
        <v>4300</v>
      </c>
      <c r="D24" s="141">
        <f t="shared" si="5"/>
        <v>0</v>
      </c>
      <c r="E24" s="454">
        <f t="shared" si="0"/>
        <v>0</v>
      </c>
      <c r="F24" s="455">
        <f t="shared" si="1"/>
        <v>0</v>
      </c>
      <c r="G24" s="121" t="str">
        <f t="shared" si="2"/>
        <v>是</v>
      </c>
    </row>
    <row r="25" ht="36" customHeight="1" spans="1:7">
      <c r="A25" s="143" t="s">
        <v>1605</v>
      </c>
      <c r="B25" s="144"/>
      <c r="C25" s="147"/>
      <c r="D25" s="172"/>
      <c r="E25" s="457">
        <f t="shared" si="0"/>
        <v>0</v>
      </c>
      <c r="F25" s="435">
        <f t="shared" si="1"/>
        <v>0</v>
      </c>
      <c r="G25" s="121" t="str">
        <f t="shared" si="2"/>
        <v>否</v>
      </c>
    </row>
    <row r="26" ht="36" customHeight="1" spans="1:7">
      <c r="A26" s="154" t="s">
        <v>1606</v>
      </c>
      <c r="B26" s="141">
        <f>B5+B12+B20+B24+B22</f>
        <v>0</v>
      </c>
      <c r="C26" s="141">
        <f>C5+C12+C20+C24+C22</f>
        <v>4384</v>
      </c>
      <c r="D26" s="141">
        <f>ROUND(D5+D12+D20+D24+D22,0)</f>
        <v>4130</v>
      </c>
      <c r="E26" s="454">
        <f t="shared" si="0"/>
        <v>0</v>
      </c>
      <c r="F26" s="455">
        <f t="shared" si="1"/>
        <v>94.206204379562</v>
      </c>
      <c r="G26" s="121" t="str">
        <f t="shared" si="2"/>
        <v>是</v>
      </c>
    </row>
    <row r="27" ht="36" customHeight="1" spans="1:7">
      <c r="A27" s="156" t="s">
        <v>164</v>
      </c>
      <c r="B27" s="141">
        <f>SUM(B28:B29)</f>
        <v>0</v>
      </c>
      <c r="C27" s="141">
        <f>SUM(C28:C29)</f>
        <v>3288</v>
      </c>
      <c r="D27" s="458">
        <f>SUM(D28:D29)</f>
        <v>0</v>
      </c>
      <c r="E27" s="454">
        <f t="shared" si="0"/>
        <v>0</v>
      </c>
      <c r="F27" s="455">
        <f t="shared" si="1"/>
        <v>0</v>
      </c>
      <c r="G27" s="121" t="str">
        <f t="shared" si="2"/>
        <v>是</v>
      </c>
    </row>
    <row r="28" ht="36" customHeight="1" spans="1:7">
      <c r="A28" s="143" t="s">
        <v>1607</v>
      </c>
      <c r="B28" s="141"/>
      <c r="C28" s="141"/>
      <c r="D28" s="145"/>
      <c r="E28" s="457">
        <f t="shared" si="0"/>
        <v>0</v>
      </c>
      <c r="F28" s="435">
        <f t="shared" si="1"/>
        <v>0</v>
      </c>
      <c r="G28" s="121" t="str">
        <f t="shared" si="2"/>
        <v>否</v>
      </c>
    </row>
    <row r="29" ht="36" customHeight="1" spans="1:7">
      <c r="A29" s="168" t="s">
        <v>168</v>
      </c>
      <c r="B29" s="459"/>
      <c r="C29" s="147">
        <v>3288</v>
      </c>
      <c r="D29" s="145"/>
      <c r="E29" s="457">
        <f t="shared" si="0"/>
        <v>0</v>
      </c>
      <c r="F29" s="435">
        <f t="shared" si="1"/>
        <v>0</v>
      </c>
      <c r="G29" s="121" t="str">
        <f t="shared" si="2"/>
        <v>是</v>
      </c>
    </row>
    <row r="30" ht="36" customHeight="1" spans="1:7">
      <c r="A30" s="157" t="s">
        <v>1608</v>
      </c>
      <c r="B30" s="141">
        <v>1224</v>
      </c>
      <c r="C30" s="141"/>
      <c r="D30" s="458">
        <v>20</v>
      </c>
      <c r="E30" s="454">
        <f t="shared" si="0"/>
        <v>1.63398692810458</v>
      </c>
      <c r="F30" s="455">
        <f t="shared" si="1"/>
        <v>0</v>
      </c>
      <c r="G30" s="121" t="str">
        <f t="shared" si="2"/>
        <v>是</v>
      </c>
    </row>
    <row r="31" ht="36" customHeight="1" spans="1:7">
      <c r="A31" s="154" t="s">
        <v>182</v>
      </c>
      <c r="B31" s="141">
        <f>B26+B27+B30</f>
        <v>1224</v>
      </c>
      <c r="C31" s="141">
        <f>C26+C27+C30</f>
        <v>7672</v>
      </c>
      <c r="D31" s="458">
        <f>D26+D27+D30</f>
        <v>4150</v>
      </c>
      <c r="E31" s="454">
        <f t="shared" si="0"/>
        <v>339.052287581699</v>
      </c>
      <c r="F31" s="455">
        <f t="shared" si="1"/>
        <v>54.0928050052138</v>
      </c>
      <c r="G31" s="121" t="str">
        <f t="shared" si="2"/>
        <v>是</v>
      </c>
    </row>
    <row r="32" ht="39" customHeight="1" spans="1:7">
      <c r="A32" s="460"/>
      <c r="B32" s="460"/>
      <c r="C32" s="460"/>
      <c r="D32" s="460"/>
      <c r="E32" s="460"/>
      <c r="F32" s="460"/>
    </row>
    <row r="33" spans="1:4">
      <c r="C33" s="159"/>
      <c r="D33" s="159"/>
    </row>
    <row r="34" ht="30.6" spans="1:4">
      <c r="A34" s="160" t="s">
        <v>136</v>
      </c>
      <c r="B34" s="160" t="b">
        <f>B31='06'!B47</f>
        <v>1</v>
      </c>
      <c r="C34" s="160" t="b">
        <f>C31='06'!C47</f>
        <v>1</v>
      </c>
      <c r="D34" s="160" t="b">
        <f>D31='06'!D47</f>
        <v>1</v>
      </c>
    </row>
    <row r="35" ht="30.6" spans="1:4">
      <c r="A35" s="160" t="s">
        <v>137</v>
      </c>
      <c r="B35" s="161">
        <f>B31-'06'!B47</f>
        <v>0</v>
      </c>
      <c r="C35" s="161">
        <f>C31-'06'!C47</f>
        <v>0</v>
      </c>
      <c r="D35" s="161">
        <f>D31-'06'!D47</f>
        <v>0</v>
      </c>
    </row>
  </sheetData>
  <autoFilter xmlns:etc="http://www.wps.cn/officeDocument/2017/etCustomData" ref="A4:G32" etc:filterBottomFollowUsedRange="0">
    <extLst/>
  </autoFilter>
  <mergeCells count="7">
    <mergeCell ref="A1:F1"/>
    <mergeCell ref="C3:D3"/>
    <mergeCell ref="E3:F3"/>
    <mergeCell ref="A32:F32"/>
    <mergeCell ref="A3:A4"/>
    <mergeCell ref="B3:B4"/>
    <mergeCell ref="G3:G4"/>
  </mergeCells>
  <conditionalFormatting sqref="B34:D34">
    <cfRule type="containsText" dxfId="5" priority="2" operator="between" text="FALSE">
      <formula>NOT(ISERROR(SEARCH("FALSE",B34)))</formula>
    </cfRule>
  </conditionalFormatting>
  <conditionalFormatting sqref="B35:D35">
    <cfRule type="cellIs" dxfId="4" priority="3" operator="notEqual">
      <formula>0</formula>
    </cfRule>
  </conditionalFormatting>
  <conditionalFormatting sqref="F5:F31">
    <cfRule type="cellIs" dxfId="7" priority="1" stopIfTrue="1" operator="lessThanOrEqual">
      <formula>-1</formula>
    </cfRule>
  </conditionalFormatting>
  <conditionalFormatting sqref="G5:G31">
    <cfRule type="cellIs" dxfId="8" priority="6"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7" fitToHeight="0" orientation="portrait"/>
  <headerFooter alignWithMargins="0">
    <oddFooter>&amp;C&amp;18-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60"/>
  <sheetViews>
    <sheetView showZeros="0" view="pageBreakPreview" zoomScale="70" zoomScaleNormal="100" workbookViewId="0">
      <selection activeCell="C28" sqref="C28"/>
    </sheetView>
  </sheetViews>
  <sheetFormatPr defaultColWidth="9" defaultRowHeight="17.4" outlineLevelCol="7"/>
  <cols>
    <col min="1" max="1" width="58.3796296296296" style="129" customWidth="1"/>
    <col min="2" max="4" width="16.75" style="130" customWidth="1"/>
    <col min="5" max="6" width="15.25" style="130" customWidth="1"/>
    <col min="7" max="7" width="9" style="414" customWidth="1"/>
    <col min="8" max="8" width="30.8796296296296" style="414" hidden="1" customWidth="1"/>
    <col min="9" max="16384" width="9" style="130"/>
  </cols>
  <sheetData>
    <row r="1" ht="45" customHeight="1" spans="1:8">
      <c r="A1" s="442" t="s">
        <v>1609</v>
      </c>
      <c r="B1" s="442"/>
      <c r="C1" s="442"/>
      <c r="D1" s="442"/>
      <c r="E1" s="442"/>
      <c r="F1" s="442"/>
    </row>
    <row r="2" ht="20.1" customHeight="1" spans="1:8">
      <c r="A2" s="357" t="s">
        <v>1610</v>
      </c>
      <c r="B2" s="416"/>
      <c r="C2" s="417"/>
      <c r="D2" s="129"/>
      <c r="F2" s="358" t="s">
        <v>10</v>
      </c>
    </row>
    <row r="3" ht="35.1" customHeight="1" spans="1:8">
      <c r="A3" s="359" t="s">
        <v>12</v>
      </c>
      <c r="B3" s="80" t="str">
        <f>YEAR(封面!$B$8)-2&amp;"年
决算数"</f>
        <v>2024年
决算数</v>
      </c>
      <c r="C3" s="8" t="str">
        <f>YEAR(封面!$B$8)-1&amp;"年"</f>
        <v>2025年</v>
      </c>
      <c r="D3" s="8"/>
      <c r="E3" s="329" t="str">
        <f>YEAR(封面!$B$8)-1&amp;"年执行数比较"</f>
        <v>2025年执行数比较</v>
      </c>
      <c r="F3" s="329"/>
      <c r="G3" s="360" t="s">
        <v>13</v>
      </c>
      <c r="H3" s="418"/>
    </row>
    <row r="4" s="441" customFormat="1" ht="36" customHeight="1" spans="1:8">
      <c r="A4" s="359"/>
      <c r="B4" s="80"/>
      <c r="C4" s="8" t="s">
        <v>14</v>
      </c>
      <c r="D4" s="80" t="s">
        <v>15</v>
      </c>
      <c r="E4" s="8" t="str">
        <f>"为"&amp;YEAR(封面!$B$8)-2&amp;"年决算数的%"</f>
        <v>为2024年决算数的%</v>
      </c>
      <c r="F4" s="8" t="str">
        <f>"为"&amp;YEAR(封面!$B$8)-1&amp;"年预算数的%"</f>
        <v>为2025年预算数的%</v>
      </c>
      <c r="G4" s="360"/>
      <c r="H4" s="418"/>
    </row>
    <row r="5" s="423" customFormat="1" ht="22" customHeight="1" spans="1:8">
      <c r="A5" s="432" t="s">
        <v>1611</v>
      </c>
      <c r="B5" s="119">
        <f>SUM(B6:B12)</f>
        <v>23175</v>
      </c>
      <c r="C5" s="119">
        <f>SUM(C6:C12)</f>
        <v>23679</v>
      </c>
      <c r="D5" s="119">
        <f>SUM(D6:D12)</f>
        <v>22158</v>
      </c>
      <c r="E5" s="421">
        <f>IFERROR(IF(B5&lt;0,"",IFERROR(D5/B5,0))*100,0)</f>
        <v>95.6116504854369</v>
      </c>
      <c r="F5" s="433">
        <f>IF(C5&lt;&gt;0,D5/C5,"")</f>
        <v>0.935765868491068</v>
      </c>
      <c r="G5" s="423" t="str">
        <f t="shared" ref="G5:G55" si="0">IF(A5&lt;&gt;"",IF(SUM(B5:D5)&lt;&gt;0,"是","否"),"是")</f>
        <v>是</v>
      </c>
      <c r="H5" s="414">
        <f t="shared" ref="H5:H11" si="1">D5-B5</f>
        <v>-1017</v>
      </c>
    </row>
    <row r="6" ht="22" customHeight="1" spans="1:8">
      <c r="A6" s="443" t="s">
        <v>1612</v>
      </c>
      <c r="B6" s="123">
        <v>23001</v>
      </c>
      <c r="C6" s="123">
        <v>23531</v>
      </c>
      <c r="D6" s="123">
        <v>22018</v>
      </c>
      <c r="E6" s="427">
        <f>IFERROR(IF(B6&lt;0,"",IFERROR(D6/B6,0))*100,0)</f>
        <v>95.7262727707491</v>
      </c>
      <c r="F6" s="433">
        <f t="shared" ref="F6:F11" si="2">IF(C6&lt;&gt;0,D6/C6,"")</f>
        <v>0.935701840125791</v>
      </c>
      <c r="G6" s="423" t="str">
        <f t="shared" si="0"/>
        <v>是</v>
      </c>
      <c r="H6" s="414">
        <f t="shared" si="1"/>
        <v>-983</v>
      </c>
    </row>
    <row r="7" ht="36" customHeight="1" spans="1:8">
      <c r="A7" s="443" t="s">
        <v>1613</v>
      </c>
      <c r="B7" s="123"/>
      <c r="C7" s="444"/>
      <c r="D7" s="123"/>
      <c r="E7" s="445" t="str">
        <f>IF(B7&gt;0,D7/B7-1,IF(B7&lt;0,-(D7/B7-1),""))</f>
        <v/>
      </c>
      <c r="F7" s="433" t="str">
        <f t="shared" si="2"/>
        <v/>
      </c>
      <c r="G7" s="423" t="str">
        <f t="shared" si="0"/>
        <v>否</v>
      </c>
      <c r="H7" s="414">
        <f t="shared" si="1"/>
        <v>0</v>
      </c>
    </row>
    <row r="8" ht="22" customHeight="1" spans="1:8">
      <c r="A8" s="443" t="s">
        <v>1614</v>
      </c>
      <c r="B8" s="123">
        <v>68</v>
      </c>
      <c r="C8" s="444">
        <v>55</v>
      </c>
      <c r="D8" s="123">
        <v>37</v>
      </c>
      <c r="E8" s="427">
        <f>IFERROR(IF(B8&lt;0,"",IFERROR(D8/B8,0))*100,0)</f>
        <v>54.4117647058823</v>
      </c>
      <c r="F8" s="433">
        <f t="shared" si="2"/>
        <v>0.672727272727273</v>
      </c>
      <c r="G8" s="423" t="str">
        <f t="shared" si="0"/>
        <v>是</v>
      </c>
      <c r="H8" s="414">
        <f t="shared" si="1"/>
        <v>-31</v>
      </c>
    </row>
    <row r="9" ht="36" customHeight="1" spans="1:8">
      <c r="A9" s="443" t="s">
        <v>1615</v>
      </c>
      <c r="B9" s="123"/>
      <c r="C9" s="444"/>
      <c r="D9" s="123"/>
      <c r="E9" s="445" t="str">
        <f>IF(B9&gt;0,D9/B9-1,IF(B9&lt;0,-(D9/B9-1),""))</f>
        <v/>
      </c>
      <c r="F9" s="433" t="str">
        <f t="shared" si="2"/>
        <v/>
      </c>
      <c r="G9" s="423" t="str">
        <f t="shared" si="0"/>
        <v>否</v>
      </c>
      <c r="H9" s="414">
        <f t="shared" si="1"/>
        <v>0</v>
      </c>
    </row>
    <row r="10" ht="22" customHeight="1" spans="1:8">
      <c r="A10" s="443" t="s">
        <v>1616</v>
      </c>
      <c r="B10" s="123">
        <v>101</v>
      </c>
      <c r="C10" s="444">
        <v>88</v>
      </c>
      <c r="D10" s="123">
        <v>103</v>
      </c>
      <c r="E10" s="427">
        <f>IFERROR(IF(B10&lt;0,"",IFERROR(D10/B10,0))*100,0)</f>
        <v>101.980198019802</v>
      </c>
      <c r="F10" s="433">
        <f t="shared" si="2"/>
        <v>1.17045454545455</v>
      </c>
      <c r="G10" s="423" t="str">
        <f t="shared" si="0"/>
        <v>是</v>
      </c>
      <c r="H10" s="414">
        <f t="shared" si="1"/>
        <v>2</v>
      </c>
    </row>
    <row r="11" ht="22" customHeight="1" spans="1:8">
      <c r="A11" s="443" t="s">
        <v>1617</v>
      </c>
      <c r="B11" s="123">
        <v>5</v>
      </c>
      <c r="C11" s="444">
        <v>5</v>
      </c>
      <c r="D11" s="123"/>
      <c r="E11" s="421">
        <f>IFERROR(IF(B11&lt;0,"",IFERROR(D11/B11,0))*100,0)</f>
        <v>0</v>
      </c>
      <c r="F11" s="433">
        <f t="shared" si="2"/>
        <v>0</v>
      </c>
      <c r="G11" s="423" t="str">
        <f t="shared" si="0"/>
        <v>是</v>
      </c>
      <c r="H11" s="414">
        <f t="shared" si="1"/>
        <v>-5</v>
      </c>
    </row>
    <row r="12" ht="36" customHeight="1" spans="1:8">
      <c r="A12" s="443" t="s">
        <v>1618</v>
      </c>
      <c r="B12" s="123"/>
      <c r="C12" s="444"/>
      <c r="D12" s="123"/>
      <c r="E12" s="434"/>
      <c r="F12" s="435"/>
      <c r="G12" s="423" t="str">
        <f t="shared" si="0"/>
        <v>否</v>
      </c>
    </row>
    <row r="13" ht="22" customHeight="1" spans="1:8">
      <c r="A13" s="446" t="s">
        <v>1619</v>
      </c>
      <c r="B13" s="120">
        <f>SUM(B14:B18)</f>
        <v>22471</v>
      </c>
      <c r="C13" s="120">
        <f>SUM(C14:C18)</f>
        <v>27103</v>
      </c>
      <c r="D13" s="120">
        <f>SUM(D14:D18)</f>
        <v>27584</v>
      </c>
      <c r="E13" s="421">
        <f>IFERROR(IF(B13&lt;0,"",IFERROR(D13/B13,0))*100,0)</f>
        <v>122.753771527747</v>
      </c>
      <c r="F13" s="433">
        <f>IF(C13&lt;&gt;0,D13/C13,"")</f>
        <v>1.01774711286573</v>
      </c>
      <c r="G13" s="423" t="str">
        <f t="shared" si="0"/>
        <v>是</v>
      </c>
      <c r="H13" s="414">
        <f t="shared" ref="H13:H20" si="3">D13-B13</f>
        <v>5113</v>
      </c>
    </row>
    <row r="14" ht="22" customHeight="1" spans="1:8">
      <c r="A14" s="443" t="s">
        <v>1612</v>
      </c>
      <c r="B14" s="123">
        <v>15307</v>
      </c>
      <c r="C14" s="123">
        <v>15373</v>
      </c>
      <c r="D14" s="123">
        <v>15753</v>
      </c>
      <c r="E14" s="427">
        <f>IFERROR(IF(B14&lt;0,"",IFERROR(D14/B14,0))*100,0)</f>
        <v>102.913699614555</v>
      </c>
      <c r="F14" s="433">
        <f t="shared" ref="F14:F24" si="4">IF(C14&lt;&gt;0,D14/C14,"")</f>
        <v>1.02471866259026</v>
      </c>
      <c r="G14" s="423" t="str">
        <f t="shared" si="0"/>
        <v>是</v>
      </c>
      <c r="H14" s="414">
        <f t="shared" si="3"/>
        <v>446</v>
      </c>
    </row>
    <row r="15" ht="22" customHeight="1" spans="1:8">
      <c r="A15" s="443" t="s">
        <v>1613</v>
      </c>
      <c r="B15" s="123">
        <v>7012</v>
      </c>
      <c r="C15" s="123">
        <v>11614</v>
      </c>
      <c r="D15" s="123">
        <v>11101</v>
      </c>
      <c r="E15" s="427">
        <f>IFERROR(IF(B15&lt;0,"",IFERROR(D15/B15,0))*100,0)</f>
        <v>158.314318311466</v>
      </c>
      <c r="F15" s="433">
        <f t="shared" si="4"/>
        <v>0.95582917168934</v>
      </c>
      <c r="G15" s="423" t="str">
        <f t="shared" si="0"/>
        <v>是</v>
      </c>
      <c r="H15" s="414">
        <f t="shared" si="3"/>
        <v>4089</v>
      </c>
    </row>
    <row r="16" ht="22" customHeight="1" spans="1:8">
      <c r="A16" s="443" t="s">
        <v>1614</v>
      </c>
      <c r="B16" s="123">
        <v>11</v>
      </c>
      <c r="C16" s="123">
        <v>11</v>
      </c>
      <c r="D16" s="123">
        <v>17</v>
      </c>
      <c r="E16" s="427">
        <f>IFERROR(IF(B16&lt;0,"",IFERROR(D16/B16,0))*100,0)</f>
        <v>154.545454545455</v>
      </c>
      <c r="F16" s="433">
        <f t="shared" si="4"/>
        <v>1.54545454545455</v>
      </c>
      <c r="G16" s="423" t="str">
        <f t="shared" si="0"/>
        <v>是</v>
      </c>
      <c r="H16" s="414">
        <f t="shared" si="3"/>
        <v>6</v>
      </c>
    </row>
    <row r="17" ht="22" customHeight="1" spans="1:8">
      <c r="A17" s="443" t="s">
        <v>1616</v>
      </c>
      <c r="B17" s="123">
        <v>141</v>
      </c>
      <c r="C17" s="123">
        <v>105</v>
      </c>
      <c r="D17" s="123">
        <v>713</v>
      </c>
      <c r="E17" s="427">
        <f>IFERROR(IF(B17&lt;0,"",IFERROR(D17/B17,0))*100,0)</f>
        <v>505.673758865248</v>
      </c>
      <c r="F17" s="433">
        <f t="shared" si="4"/>
        <v>6.79047619047619</v>
      </c>
      <c r="G17" s="423" t="str">
        <f t="shared" si="0"/>
        <v>是</v>
      </c>
      <c r="H17" s="414">
        <f t="shared" si="3"/>
        <v>572</v>
      </c>
    </row>
    <row r="18" ht="36" customHeight="1" spans="1:8">
      <c r="A18" s="443" t="s">
        <v>1617</v>
      </c>
      <c r="B18" s="444"/>
      <c r="C18" s="444"/>
      <c r="D18" s="123"/>
      <c r="E18" s="422" t="str">
        <f>IF(B18&gt;0,D18/B18-1,IF(B18&lt;0,-(D18/B18-1),""))</f>
        <v/>
      </c>
      <c r="F18" s="433" t="str">
        <f t="shared" si="4"/>
        <v/>
      </c>
      <c r="G18" s="423" t="str">
        <f t="shared" si="0"/>
        <v>否</v>
      </c>
      <c r="H18" s="414">
        <f t="shared" si="3"/>
        <v>0</v>
      </c>
    </row>
    <row r="19" ht="22" customHeight="1" spans="1:8">
      <c r="A19" s="432" t="s">
        <v>1620</v>
      </c>
      <c r="B19" s="120">
        <f>SUM(B20:B24)</f>
        <v>1186</v>
      </c>
      <c r="C19" s="120">
        <f>SUM(C20:C24)</f>
        <v>1260</v>
      </c>
      <c r="D19" s="120">
        <f>SUM(D20:D24)</f>
        <v>1201</v>
      </c>
      <c r="E19" s="421">
        <f>IFERROR(IF(B19&lt;0,"",IFERROR(D19/B19,0))*100,0)</f>
        <v>101.264755480607</v>
      </c>
      <c r="F19" s="433">
        <f t="shared" si="4"/>
        <v>0.953174603174603</v>
      </c>
      <c r="G19" s="423" t="str">
        <f t="shared" si="0"/>
        <v>是</v>
      </c>
      <c r="H19" s="414">
        <f t="shared" si="3"/>
        <v>15</v>
      </c>
    </row>
    <row r="20" ht="22" customHeight="1" spans="1:8">
      <c r="A20" s="443" t="s">
        <v>1621</v>
      </c>
      <c r="B20" s="123">
        <v>1177</v>
      </c>
      <c r="C20" s="123">
        <v>1256</v>
      </c>
      <c r="D20" s="123">
        <v>1194</v>
      </c>
      <c r="E20" s="427">
        <f>IFERROR(IF(B20&lt;0,"",IFERROR(D20/B20,0))*100,0)</f>
        <v>101.444350042481</v>
      </c>
      <c r="F20" s="433">
        <f t="shared" si="4"/>
        <v>0.950636942675159</v>
      </c>
      <c r="G20" s="423" t="str">
        <f t="shared" si="0"/>
        <v>是</v>
      </c>
      <c r="H20" s="414">
        <f t="shared" si="3"/>
        <v>17</v>
      </c>
    </row>
    <row r="21" ht="36" customHeight="1" spans="1:8">
      <c r="A21" s="443" t="s">
        <v>1613</v>
      </c>
      <c r="B21" s="123"/>
      <c r="C21" s="444"/>
      <c r="D21" s="123"/>
      <c r="E21" s="422" t="str">
        <f>IF(B21&gt;0,D21/B21-1,IF(B21&lt;0,-(D21/B21-1),""))</f>
        <v/>
      </c>
      <c r="F21" s="433" t="str">
        <f t="shared" si="4"/>
        <v/>
      </c>
      <c r="G21" s="423" t="str">
        <f t="shared" si="0"/>
        <v>否</v>
      </c>
    </row>
    <row r="22" ht="22" customHeight="1" spans="1:8">
      <c r="A22" s="443" t="s">
        <v>1614</v>
      </c>
      <c r="B22" s="123">
        <v>2</v>
      </c>
      <c r="C22" s="123">
        <v>2</v>
      </c>
      <c r="D22" s="123">
        <v>2</v>
      </c>
      <c r="E22" s="427">
        <f t="shared" ref="E22:E32" si="5">IFERROR(IF(B22&lt;0,"",IFERROR(D22/B22,0))*100,0)</f>
        <v>100</v>
      </c>
      <c r="F22" s="433">
        <f t="shared" si="4"/>
        <v>1</v>
      </c>
      <c r="G22" s="423" t="str">
        <f t="shared" si="0"/>
        <v>是</v>
      </c>
      <c r="H22" s="414">
        <f t="shared" ref="H22:H32" si="6">D22-B22</f>
        <v>0</v>
      </c>
    </row>
    <row r="23" ht="22" customHeight="1" spans="1:8">
      <c r="A23" s="443" t="s">
        <v>1616</v>
      </c>
      <c r="B23" s="123">
        <v>5</v>
      </c>
      <c r="C23" s="123">
        <v>1</v>
      </c>
      <c r="D23" s="123">
        <v>3</v>
      </c>
      <c r="E23" s="427">
        <f t="shared" si="5"/>
        <v>60</v>
      </c>
      <c r="F23" s="433">
        <f t="shared" si="4"/>
        <v>3</v>
      </c>
      <c r="G23" s="423" t="str">
        <f t="shared" si="0"/>
        <v>是</v>
      </c>
      <c r="H23" s="414">
        <f t="shared" si="6"/>
        <v>-2</v>
      </c>
    </row>
    <row r="24" ht="22" customHeight="1" spans="1:8">
      <c r="A24" s="443" t="s">
        <v>1617</v>
      </c>
      <c r="B24" s="123">
        <v>2</v>
      </c>
      <c r="C24" s="123">
        <v>1</v>
      </c>
      <c r="D24" s="123">
        <v>2</v>
      </c>
      <c r="E24" s="427">
        <f t="shared" si="5"/>
        <v>100</v>
      </c>
      <c r="F24" s="433">
        <f t="shared" si="4"/>
        <v>2</v>
      </c>
      <c r="G24" s="423" t="str">
        <f t="shared" si="0"/>
        <v>是</v>
      </c>
      <c r="H24" s="414">
        <f t="shared" si="6"/>
        <v>0</v>
      </c>
    </row>
    <row r="25" ht="22" customHeight="1" spans="1:8">
      <c r="A25" s="432" t="s">
        <v>1622</v>
      </c>
      <c r="B25" s="119">
        <f>SUM(B26:B30)</f>
        <v>15345</v>
      </c>
      <c r="C25" s="119">
        <f>SUM(C26:C30)</f>
        <v>15433</v>
      </c>
      <c r="D25" s="119">
        <f>SUM(D26:D30)</f>
        <v>15731</v>
      </c>
      <c r="E25" s="421">
        <f t="shared" si="5"/>
        <v>102.515477354187</v>
      </c>
      <c r="F25" s="433">
        <f t="shared" ref="F25:F55" si="7">IF(C25&lt;&gt;0,D25/C25,"")</f>
        <v>1.0193092723385</v>
      </c>
      <c r="G25" s="423" t="str">
        <f t="shared" si="0"/>
        <v>是</v>
      </c>
      <c r="H25" s="414">
        <f t="shared" si="6"/>
        <v>386</v>
      </c>
    </row>
    <row r="26" ht="22" customHeight="1" spans="1:8">
      <c r="A26" s="443" t="s">
        <v>1623</v>
      </c>
      <c r="B26" s="123">
        <v>15232</v>
      </c>
      <c r="C26" s="123">
        <v>15317</v>
      </c>
      <c r="D26" s="123">
        <v>15596</v>
      </c>
      <c r="E26" s="427">
        <f t="shared" si="5"/>
        <v>102.389705882353</v>
      </c>
      <c r="F26" s="433">
        <f t="shared" si="7"/>
        <v>1.01821505516746</v>
      </c>
      <c r="G26" s="423" t="str">
        <f t="shared" si="0"/>
        <v>是</v>
      </c>
      <c r="H26" s="414">
        <f t="shared" si="6"/>
        <v>364</v>
      </c>
    </row>
    <row r="27" ht="22" customHeight="1" spans="1:8">
      <c r="A27" s="443" t="s">
        <v>1613</v>
      </c>
      <c r="B27" s="123"/>
      <c r="C27" s="123">
        <v>46</v>
      </c>
      <c r="D27" s="123"/>
      <c r="E27" s="427">
        <f t="shared" si="5"/>
        <v>0</v>
      </c>
      <c r="F27" s="433">
        <f t="shared" si="7"/>
        <v>0</v>
      </c>
      <c r="G27" s="423" t="str">
        <f t="shared" si="0"/>
        <v>是</v>
      </c>
      <c r="H27" s="414">
        <f t="shared" si="6"/>
        <v>0</v>
      </c>
    </row>
    <row r="28" ht="22" customHeight="1" spans="1:8">
      <c r="A28" s="443" t="s">
        <v>1614</v>
      </c>
      <c r="B28" s="123">
        <v>46</v>
      </c>
      <c r="C28" s="123">
        <v>35</v>
      </c>
      <c r="D28" s="123">
        <v>40</v>
      </c>
      <c r="E28" s="427">
        <f t="shared" si="5"/>
        <v>86.9565217391304</v>
      </c>
      <c r="F28" s="433">
        <f t="shared" si="7"/>
        <v>1.14285714285714</v>
      </c>
      <c r="G28" s="423" t="str">
        <f t="shared" si="0"/>
        <v>是</v>
      </c>
      <c r="H28" s="414">
        <f t="shared" si="6"/>
        <v>-6</v>
      </c>
    </row>
    <row r="29" ht="22" customHeight="1" spans="1:8">
      <c r="A29" s="443" t="s">
        <v>1616</v>
      </c>
      <c r="B29" s="123">
        <v>10</v>
      </c>
      <c r="C29" s="123">
        <v>5</v>
      </c>
      <c r="D29" s="123">
        <v>11</v>
      </c>
      <c r="E29" s="427">
        <f t="shared" si="5"/>
        <v>110</v>
      </c>
      <c r="F29" s="433">
        <f t="shared" si="7"/>
        <v>2.2</v>
      </c>
      <c r="G29" s="423" t="str">
        <f t="shared" si="0"/>
        <v>是</v>
      </c>
      <c r="H29" s="414">
        <f t="shared" si="6"/>
        <v>1</v>
      </c>
    </row>
    <row r="30" ht="22" customHeight="1" spans="1:8">
      <c r="A30" s="443" t="s">
        <v>1617</v>
      </c>
      <c r="B30" s="123">
        <v>57</v>
      </c>
      <c r="C30" s="123">
        <v>30</v>
      </c>
      <c r="D30" s="123">
        <v>84</v>
      </c>
      <c r="E30" s="427">
        <f t="shared" si="5"/>
        <v>147.368421052632</v>
      </c>
      <c r="F30" s="433">
        <f t="shared" si="7"/>
        <v>2.8</v>
      </c>
      <c r="G30" s="423" t="str">
        <f t="shared" si="0"/>
        <v>是</v>
      </c>
      <c r="H30" s="414">
        <f t="shared" si="6"/>
        <v>27</v>
      </c>
    </row>
    <row r="31" ht="22" customHeight="1" spans="1:8">
      <c r="A31" s="432" t="s">
        <v>1624</v>
      </c>
      <c r="B31" s="119">
        <f>SUM(B32:B36)</f>
        <v>871</v>
      </c>
      <c r="C31" s="119">
        <f>SUM(C32:C36)</f>
        <v>901</v>
      </c>
      <c r="D31" s="119">
        <f>SUM(D32:D36)</f>
        <v>1024</v>
      </c>
      <c r="E31" s="421">
        <f t="shared" si="5"/>
        <v>117.566016073479</v>
      </c>
      <c r="F31" s="433">
        <f t="shared" si="7"/>
        <v>1.13651498335183</v>
      </c>
      <c r="G31" s="423" t="str">
        <f t="shared" si="0"/>
        <v>是</v>
      </c>
      <c r="H31" s="414">
        <f t="shared" si="6"/>
        <v>153</v>
      </c>
    </row>
    <row r="32" ht="22" customHeight="1" spans="1:8">
      <c r="A32" s="443" t="s">
        <v>1625</v>
      </c>
      <c r="B32" s="123">
        <v>869</v>
      </c>
      <c r="C32" s="123">
        <v>899</v>
      </c>
      <c r="D32" s="123">
        <v>1022</v>
      </c>
      <c r="E32" s="427">
        <f t="shared" si="5"/>
        <v>117.606444188723</v>
      </c>
      <c r="F32" s="433">
        <f t="shared" si="7"/>
        <v>1.13681868743048</v>
      </c>
      <c r="G32" s="423" t="str">
        <f t="shared" si="0"/>
        <v>是</v>
      </c>
      <c r="H32" s="414">
        <f t="shared" si="6"/>
        <v>153</v>
      </c>
    </row>
    <row r="33" ht="36" customHeight="1" spans="1:8">
      <c r="A33" s="443" t="s">
        <v>1626</v>
      </c>
      <c r="B33" s="123"/>
      <c r="C33" s="444"/>
      <c r="D33" s="123"/>
      <c r="E33" s="422" t="str">
        <f>IF(B33&gt;0,D33/B33-1,IF(B33&lt;0,-(D33/B33-1),""))</f>
        <v/>
      </c>
      <c r="F33" s="433" t="str">
        <f t="shared" si="7"/>
        <v/>
      </c>
      <c r="G33" s="423" t="str">
        <f t="shared" si="0"/>
        <v>否</v>
      </c>
    </row>
    <row r="34" ht="36" customHeight="1" spans="1:8">
      <c r="A34" s="443" t="s">
        <v>1613</v>
      </c>
      <c r="B34" s="123"/>
      <c r="C34" s="123"/>
      <c r="D34" s="123"/>
      <c r="E34" s="422" t="str">
        <f>IF(B34&gt;0,D34/B34-1,IF(B34&lt;0,-(D34/B34-1),""))</f>
        <v/>
      </c>
      <c r="F34" s="433" t="str">
        <f t="shared" si="7"/>
        <v/>
      </c>
      <c r="G34" s="423" t="str">
        <f t="shared" si="0"/>
        <v>否</v>
      </c>
    </row>
    <row r="35" ht="22" customHeight="1" spans="1:8">
      <c r="A35" s="443" t="s">
        <v>1614</v>
      </c>
      <c r="B35" s="444">
        <v>2</v>
      </c>
      <c r="C35" s="123">
        <v>2</v>
      </c>
      <c r="D35" s="123">
        <v>2</v>
      </c>
      <c r="E35" s="427">
        <f>IFERROR(IF(B35&lt;0,"",IFERROR(D35/B35,0))*100,0)</f>
        <v>100</v>
      </c>
      <c r="F35" s="433">
        <f t="shared" si="7"/>
        <v>1</v>
      </c>
      <c r="G35" s="423" t="str">
        <f t="shared" si="0"/>
        <v>是</v>
      </c>
      <c r="H35" s="414">
        <f t="shared" ref="H35:H54" si="8">D35-B35</f>
        <v>0</v>
      </c>
    </row>
    <row r="36" ht="36" customHeight="1" spans="1:8">
      <c r="A36" s="443" t="s">
        <v>1617</v>
      </c>
      <c r="B36" s="444"/>
      <c r="C36" s="444"/>
      <c r="D36" s="123"/>
      <c r="E36" s="422" t="str">
        <f>IF(B36&gt;0,D36/B36-1,IF(B36&lt;0,-(D36/B36-1),""))</f>
        <v/>
      </c>
      <c r="F36" s="433" t="str">
        <f t="shared" si="7"/>
        <v/>
      </c>
      <c r="G36" s="423" t="str">
        <f t="shared" si="0"/>
        <v>否</v>
      </c>
      <c r="H36" s="414">
        <f t="shared" si="8"/>
        <v>0</v>
      </c>
    </row>
    <row r="37" ht="22" customHeight="1" spans="1:8">
      <c r="A37" s="432" t="s">
        <v>1627</v>
      </c>
      <c r="B37" s="119">
        <f>SUM(B38:B44)</f>
        <v>8106</v>
      </c>
      <c r="C37" s="119">
        <f>SUM(C38:C44)</f>
        <v>6122</v>
      </c>
      <c r="D37" s="119">
        <f>SUM(D38:D44)</f>
        <v>8248</v>
      </c>
      <c r="E37" s="421">
        <f t="shared" ref="E37:E54" si="9">IFERROR(IF(B37&lt;0,"",IFERROR(D37/B37,0))*100,0)</f>
        <v>101.751788798421</v>
      </c>
      <c r="F37" s="433">
        <f t="shared" si="7"/>
        <v>1.34727213328977</v>
      </c>
      <c r="G37" s="423" t="str">
        <f t="shared" si="0"/>
        <v>是</v>
      </c>
      <c r="H37" s="414">
        <f t="shared" si="8"/>
        <v>142</v>
      </c>
    </row>
    <row r="38" ht="22" customHeight="1" spans="1:8">
      <c r="A38" s="443" t="s">
        <v>1628</v>
      </c>
      <c r="B38" s="123">
        <v>4458</v>
      </c>
      <c r="C38" s="123">
        <v>5038</v>
      </c>
      <c r="D38" s="123">
        <v>6216</v>
      </c>
      <c r="E38" s="427">
        <f t="shared" si="9"/>
        <v>139.434724091521</v>
      </c>
      <c r="F38" s="433">
        <f t="shared" si="7"/>
        <v>1.23382294561334</v>
      </c>
      <c r="G38" s="423" t="str">
        <f t="shared" si="0"/>
        <v>是</v>
      </c>
      <c r="H38" s="414">
        <f t="shared" si="8"/>
        <v>1758</v>
      </c>
    </row>
    <row r="39" ht="22" customHeight="1" spans="1:8">
      <c r="A39" s="443" t="s">
        <v>1613</v>
      </c>
      <c r="B39" s="123">
        <v>1292</v>
      </c>
      <c r="C39" s="123">
        <v>392</v>
      </c>
      <c r="D39" s="123">
        <v>460</v>
      </c>
      <c r="E39" s="427">
        <f t="shared" si="9"/>
        <v>35.6037151702786</v>
      </c>
      <c r="F39" s="433">
        <f t="shared" si="7"/>
        <v>1.1734693877551</v>
      </c>
      <c r="G39" s="423" t="str">
        <f t="shared" si="0"/>
        <v>是</v>
      </c>
      <c r="H39" s="414">
        <f t="shared" si="8"/>
        <v>-832</v>
      </c>
    </row>
    <row r="40" ht="22" customHeight="1" spans="1:8">
      <c r="A40" s="443" t="s">
        <v>1629</v>
      </c>
      <c r="B40" s="123">
        <v>5</v>
      </c>
      <c r="C40" s="123">
        <v>5</v>
      </c>
      <c r="D40" s="123">
        <v>274</v>
      </c>
      <c r="E40" s="427">
        <f t="shared" si="9"/>
        <v>5480</v>
      </c>
      <c r="F40" s="433">
        <f t="shared" si="7"/>
        <v>54.8</v>
      </c>
      <c r="G40" s="423" t="str">
        <f t="shared" si="0"/>
        <v>是</v>
      </c>
      <c r="H40" s="414">
        <f t="shared" si="8"/>
        <v>269</v>
      </c>
    </row>
    <row r="41" ht="22" customHeight="1" spans="1:8">
      <c r="A41" s="443" t="s">
        <v>1614</v>
      </c>
      <c r="B41" s="123">
        <v>687</v>
      </c>
      <c r="C41" s="123">
        <v>20</v>
      </c>
      <c r="D41" s="123">
        <v>144</v>
      </c>
      <c r="E41" s="427">
        <f t="shared" si="9"/>
        <v>20.9606986899563</v>
      </c>
      <c r="F41" s="433">
        <f t="shared" si="7"/>
        <v>7.2</v>
      </c>
      <c r="G41" s="423" t="str">
        <f t="shared" si="0"/>
        <v>是</v>
      </c>
      <c r="H41" s="414">
        <f t="shared" si="8"/>
        <v>-543</v>
      </c>
    </row>
    <row r="42" ht="22" customHeight="1" spans="1:8">
      <c r="A42" s="443" t="s">
        <v>1615</v>
      </c>
      <c r="B42" s="123">
        <v>1004</v>
      </c>
      <c r="C42" s="123">
        <v>661</v>
      </c>
      <c r="D42" s="123">
        <v>1115</v>
      </c>
      <c r="E42" s="427">
        <f t="shared" si="9"/>
        <v>111.05577689243</v>
      </c>
      <c r="F42" s="433">
        <f t="shared" si="7"/>
        <v>1.68683812405446</v>
      </c>
      <c r="G42" s="423" t="str">
        <f t="shared" si="0"/>
        <v>是</v>
      </c>
      <c r="H42" s="414">
        <f t="shared" si="8"/>
        <v>111</v>
      </c>
    </row>
    <row r="43" ht="22" customHeight="1" spans="1:8">
      <c r="A43" s="443" t="s">
        <v>1616</v>
      </c>
      <c r="B43" s="123">
        <v>4</v>
      </c>
      <c r="C43" s="123">
        <v>4</v>
      </c>
      <c r="D43" s="123">
        <v>36</v>
      </c>
      <c r="E43" s="427">
        <f t="shared" si="9"/>
        <v>900</v>
      </c>
      <c r="F43" s="433">
        <f t="shared" si="7"/>
        <v>9</v>
      </c>
      <c r="G43" s="423" t="str">
        <f t="shared" si="0"/>
        <v>是</v>
      </c>
      <c r="H43" s="414">
        <f t="shared" si="8"/>
        <v>32</v>
      </c>
    </row>
    <row r="44" ht="22" customHeight="1" spans="1:8">
      <c r="A44" s="443" t="s">
        <v>1617</v>
      </c>
      <c r="B44" s="123">
        <v>656</v>
      </c>
      <c r="C44" s="123">
        <v>2</v>
      </c>
      <c r="D44" s="123">
        <v>3</v>
      </c>
      <c r="E44" s="427">
        <f t="shared" si="9"/>
        <v>0.457317073170732</v>
      </c>
      <c r="F44" s="433">
        <f t="shared" si="7"/>
        <v>1.5</v>
      </c>
      <c r="G44" s="423" t="str">
        <f t="shared" si="0"/>
        <v>是</v>
      </c>
      <c r="H44" s="414">
        <f t="shared" si="8"/>
        <v>-653</v>
      </c>
    </row>
    <row r="45" ht="22" customHeight="1" spans="1:8">
      <c r="A45" s="432" t="s">
        <v>1630</v>
      </c>
      <c r="B45" s="119">
        <f>SUM(B46:B49)</f>
        <v>10451</v>
      </c>
      <c r="C45" s="119">
        <f>SUM(C46:C49)</f>
        <v>10600</v>
      </c>
      <c r="D45" s="119">
        <f>SUM(D46:D49)</f>
        <v>9937</v>
      </c>
      <c r="E45" s="421">
        <f t="shared" si="9"/>
        <v>95.0818103530763</v>
      </c>
      <c r="F45" s="433">
        <f t="shared" si="7"/>
        <v>0.937452830188679</v>
      </c>
      <c r="G45" s="423" t="str">
        <f t="shared" si="0"/>
        <v>是</v>
      </c>
      <c r="H45" s="414">
        <f t="shared" si="8"/>
        <v>-514</v>
      </c>
    </row>
    <row r="46" ht="22" customHeight="1" spans="1:8">
      <c r="A46" s="443" t="s">
        <v>1623</v>
      </c>
      <c r="B46" s="123">
        <v>9534</v>
      </c>
      <c r="C46" s="123">
        <v>10080</v>
      </c>
      <c r="D46" s="123">
        <v>9351</v>
      </c>
      <c r="E46" s="427">
        <f t="shared" si="9"/>
        <v>98.0805538074261</v>
      </c>
      <c r="F46" s="433">
        <f t="shared" si="7"/>
        <v>0.927678571428571</v>
      </c>
      <c r="G46" s="423" t="str">
        <f t="shared" si="0"/>
        <v>是</v>
      </c>
      <c r="H46" s="414">
        <f t="shared" si="8"/>
        <v>-183</v>
      </c>
    </row>
    <row r="47" ht="22" customHeight="1" spans="1:8">
      <c r="A47" s="443" t="s">
        <v>1613</v>
      </c>
      <c r="B47" s="123">
        <v>737</v>
      </c>
      <c r="C47" s="123">
        <v>425</v>
      </c>
      <c r="D47" s="123">
        <v>400</v>
      </c>
      <c r="E47" s="427">
        <f t="shared" si="9"/>
        <v>54.2740841248304</v>
      </c>
      <c r="F47" s="433">
        <f t="shared" si="7"/>
        <v>0.941176470588235</v>
      </c>
      <c r="G47" s="423" t="str">
        <f t="shared" si="0"/>
        <v>是</v>
      </c>
      <c r="H47" s="414">
        <f t="shared" si="8"/>
        <v>-337</v>
      </c>
    </row>
    <row r="48" ht="22" customHeight="1" spans="1:8">
      <c r="A48" s="443" t="s">
        <v>1614</v>
      </c>
      <c r="B48" s="123">
        <v>16</v>
      </c>
      <c r="C48" s="123">
        <v>15</v>
      </c>
      <c r="D48" s="123">
        <v>24</v>
      </c>
      <c r="E48" s="427">
        <f t="shared" si="9"/>
        <v>150</v>
      </c>
      <c r="F48" s="433">
        <f t="shared" si="7"/>
        <v>1.6</v>
      </c>
      <c r="G48" s="423" t="str">
        <f t="shared" si="0"/>
        <v>是</v>
      </c>
      <c r="H48" s="414">
        <f t="shared" si="8"/>
        <v>8</v>
      </c>
    </row>
    <row r="49" ht="22" customHeight="1" spans="1:8">
      <c r="A49" s="443" t="s">
        <v>1617</v>
      </c>
      <c r="B49" s="123">
        <v>164</v>
      </c>
      <c r="C49" s="123">
        <v>80</v>
      </c>
      <c r="D49" s="123">
        <v>162</v>
      </c>
      <c r="E49" s="427">
        <f t="shared" si="9"/>
        <v>98.780487804878</v>
      </c>
      <c r="F49" s="433">
        <f t="shared" si="7"/>
        <v>2.025</v>
      </c>
      <c r="G49" s="423" t="str">
        <f t="shared" si="0"/>
        <v>是</v>
      </c>
      <c r="H49" s="414">
        <f t="shared" si="8"/>
        <v>-2</v>
      </c>
    </row>
    <row r="50" ht="22" customHeight="1" spans="1:8">
      <c r="A50" s="447" t="s">
        <v>1631</v>
      </c>
      <c r="B50" s="125">
        <f t="shared" ref="B50:D51" si="10">B5+B13+B19+B25+B31+B37+B45</f>
        <v>81605</v>
      </c>
      <c r="C50" s="125">
        <f t="shared" si="10"/>
        <v>85098</v>
      </c>
      <c r="D50" s="125">
        <f t="shared" si="10"/>
        <v>85883</v>
      </c>
      <c r="E50" s="421">
        <f t="shared" si="9"/>
        <v>105.242325837878</v>
      </c>
      <c r="F50" s="433">
        <f t="shared" si="7"/>
        <v>1.00922465862887</v>
      </c>
      <c r="G50" s="423" t="str">
        <f t="shared" si="0"/>
        <v>是</v>
      </c>
      <c r="H50" s="414">
        <f t="shared" si="8"/>
        <v>4278</v>
      </c>
    </row>
    <row r="51" ht="22" customHeight="1" spans="1:8">
      <c r="A51" s="448" t="s">
        <v>1632</v>
      </c>
      <c r="B51" s="126">
        <f t="shared" si="10"/>
        <v>69578</v>
      </c>
      <c r="C51" s="126">
        <f t="shared" si="10"/>
        <v>71494</v>
      </c>
      <c r="D51" s="126">
        <f t="shared" si="10"/>
        <v>71150</v>
      </c>
      <c r="E51" s="427">
        <f t="shared" si="9"/>
        <v>102.259334847222</v>
      </c>
      <c r="F51" s="433">
        <f t="shared" si="7"/>
        <v>0.995188407418804</v>
      </c>
      <c r="G51" s="423" t="str">
        <f t="shared" si="0"/>
        <v>是</v>
      </c>
      <c r="H51" s="414">
        <f t="shared" si="8"/>
        <v>1572</v>
      </c>
    </row>
    <row r="52" ht="22" customHeight="1" spans="1:8">
      <c r="A52" s="448" t="s">
        <v>1633</v>
      </c>
      <c r="B52" s="126">
        <f>B7+B15+B21+B27+B34+B39+B47</f>
        <v>9041</v>
      </c>
      <c r="C52" s="126">
        <f>C7+C15+C21+C27+C34+C39+C47</f>
        <v>12477</v>
      </c>
      <c r="D52" s="126">
        <f>D7+D15+D21+D27+D34+D39+D47</f>
        <v>11961</v>
      </c>
      <c r="E52" s="427">
        <f t="shared" si="9"/>
        <v>132.297312244221</v>
      </c>
      <c r="F52" s="433">
        <f t="shared" si="7"/>
        <v>0.958643904784804</v>
      </c>
      <c r="G52" s="423" t="str">
        <f t="shared" si="0"/>
        <v>是</v>
      </c>
      <c r="H52" s="414">
        <f t="shared" si="8"/>
        <v>2920</v>
      </c>
    </row>
    <row r="53" ht="22" customHeight="1" spans="1:8">
      <c r="A53" s="448" t="s">
        <v>1634</v>
      </c>
      <c r="B53" s="126">
        <f>B8+B16+B22+B28+B35+B41+B48</f>
        <v>832</v>
      </c>
      <c r="C53" s="126">
        <f>C8+C16+C22+C28+C35+C41+C48</f>
        <v>140</v>
      </c>
      <c r="D53" s="126">
        <f>D8+D16+D22+D28+D35+D41+D48</f>
        <v>266</v>
      </c>
      <c r="E53" s="427">
        <f t="shared" si="9"/>
        <v>31.9711538461538</v>
      </c>
      <c r="F53" s="433">
        <f t="shared" si="7"/>
        <v>1.9</v>
      </c>
      <c r="G53" s="423" t="str">
        <f t="shared" si="0"/>
        <v>是</v>
      </c>
      <c r="H53" s="414">
        <f t="shared" si="8"/>
        <v>-566</v>
      </c>
    </row>
    <row r="54" ht="22" customHeight="1" spans="1:8">
      <c r="A54" s="448" t="s">
        <v>1635</v>
      </c>
      <c r="B54" s="126">
        <f>B9+B42</f>
        <v>1004</v>
      </c>
      <c r="C54" s="126">
        <f>C9+C42</f>
        <v>661</v>
      </c>
      <c r="D54" s="126">
        <f>D9+D42</f>
        <v>1115</v>
      </c>
      <c r="E54" s="427">
        <f t="shared" si="9"/>
        <v>111.05577689243</v>
      </c>
      <c r="F54" s="433">
        <f t="shared" si="7"/>
        <v>1.68683812405446</v>
      </c>
      <c r="G54" s="423" t="str">
        <f t="shared" si="0"/>
        <v>是</v>
      </c>
      <c r="H54" s="414">
        <f t="shared" si="8"/>
        <v>111</v>
      </c>
    </row>
    <row r="55" ht="36" customHeight="1" spans="1:8">
      <c r="A55" s="448" t="s">
        <v>1636</v>
      </c>
      <c r="B55" s="128">
        <f>B12</f>
        <v>0</v>
      </c>
      <c r="C55" s="128">
        <f>C12</f>
        <v>0</v>
      </c>
      <c r="D55" s="128">
        <f>D12</f>
        <v>0</v>
      </c>
      <c r="E55" s="434" t="str">
        <f>IF(B55&gt;0,D55/B55-1,IF(B55&lt;0,-(D55/B55-1),""))</f>
        <v/>
      </c>
      <c r="F55" s="435" t="str">
        <f t="shared" si="7"/>
        <v/>
      </c>
      <c r="G55" s="423" t="str">
        <f t="shared" si="0"/>
        <v>否</v>
      </c>
    </row>
    <row r="56" ht="39.95" customHeight="1" spans="1:8">
      <c r="A56" s="449"/>
      <c r="B56" s="449"/>
      <c r="C56" s="449"/>
      <c r="D56" s="449"/>
      <c r="E56" s="449"/>
      <c r="F56" s="449"/>
      <c r="G56" s="450" t="s">
        <v>45</v>
      </c>
    </row>
    <row r="57" spans="1:8">
      <c r="B57" s="429"/>
      <c r="C57" s="429"/>
      <c r="D57" s="429"/>
    </row>
    <row r="58" spans="1:8">
      <c r="B58" s="429"/>
      <c r="C58" s="429"/>
      <c r="D58" s="429"/>
    </row>
    <row r="59" spans="1:8">
      <c r="B59" s="429"/>
      <c r="C59" s="429"/>
      <c r="D59" s="429"/>
    </row>
    <row r="60" spans="1:8">
      <c r="B60" s="429"/>
      <c r="C60" s="429"/>
      <c r="D60" s="429"/>
    </row>
  </sheetData>
  <autoFilter xmlns:etc="http://www.wps.cn/officeDocument/2017/etCustomData" ref="A4:H56" etc:filterBottomFollowUsedRange="0">
    <extLst/>
  </autoFilter>
  <mergeCells count="6">
    <mergeCell ref="A1:F1"/>
    <mergeCell ref="C3:D3"/>
    <mergeCell ref="E3:F3"/>
    <mergeCell ref="A56:F56"/>
    <mergeCell ref="A3:A4"/>
    <mergeCell ref="B3:B4"/>
  </mergeCells>
  <printOptions horizontalCentered="1"/>
  <pageMargins left="0.472222222222222" right="0.393055555555556" top="0.747916666666667" bottom="0.747916666666667" header="0.314583333333333" footer="0.314583333333333"/>
  <pageSetup paperSize="9" scale="69" fitToHeight="0" orientation="portrait"/>
  <headerFooter alignWithMargins="0">
    <oddFooter>&amp;C&amp;18-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56"/>
  <sheetViews>
    <sheetView showZeros="0" view="pageBreakPreview" zoomScale="85" zoomScaleNormal="100" workbookViewId="0">
      <selection activeCell="D23" sqref="D23"/>
    </sheetView>
  </sheetViews>
  <sheetFormatPr defaultColWidth="9" defaultRowHeight="17.4" outlineLevelCol="7"/>
  <cols>
    <col min="1" max="1" width="59.1203703703704" style="129" customWidth="1"/>
    <col min="2" max="4" width="16.75" style="130" customWidth="1"/>
    <col min="5" max="6" width="15.25" style="130" customWidth="1"/>
    <col min="7" max="7" width="9" style="130" customWidth="1"/>
    <col min="8" max="8" width="37.8796296296296" style="130" customWidth="1"/>
    <col min="9" max="16384" width="9" style="130"/>
  </cols>
  <sheetData>
    <row r="1" ht="45" customHeight="1" spans="1:8">
      <c r="A1" s="431" t="s">
        <v>1637</v>
      </c>
      <c r="B1" s="431"/>
      <c r="C1" s="431"/>
      <c r="D1" s="431"/>
      <c r="E1" s="431"/>
      <c r="F1" s="431"/>
    </row>
    <row r="2" ht="20.1" customHeight="1" spans="1:8">
      <c r="A2" s="357" t="s">
        <v>1638</v>
      </c>
      <c r="B2" s="416"/>
      <c r="C2" s="417"/>
      <c r="D2" s="129"/>
      <c r="F2" s="358" t="s">
        <v>1639</v>
      </c>
    </row>
    <row r="3" ht="36" customHeight="1" spans="1:8">
      <c r="A3" s="359" t="s">
        <v>12</v>
      </c>
      <c r="B3" s="8" t="str">
        <f>YEAR(封面!$B$8)-2&amp;"年
决算数"</f>
        <v>2024年
决算数</v>
      </c>
      <c r="C3" s="8" t="str">
        <f>YEAR(封面!$B$8)-1&amp;"年"</f>
        <v>2025年</v>
      </c>
      <c r="D3" s="8"/>
      <c r="E3" s="329" t="str">
        <f>YEAR(封面!$B$8)-1&amp;"年执行数比较"</f>
        <v>2025年执行数比较</v>
      </c>
      <c r="F3" s="329"/>
      <c r="G3" s="360" t="s">
        <v>13</v>
      </c>
      <c r="H3" s="418"/>
    </row>
    <row r="4" ht="36" customHeight="1" spans="1:8">
      <c r="A4" s="359"/>
      <c r="B4" s="8"/>
      <c r="C4" s="8" t="s">
        <v>14</v>
      </c>
      <c r="D4" s="80" t="s">
        <v>15</v>
      </c>
      <c r="E4" s="8" t="str">
        <f>"为"&amp;YEAR(封面!$B$8)-2&amp;"年决算数的%"</f>
        <v>为2024年决算数的%</v>
      </c>
      <c r="F4" s="8" t="str">
        <f>"为"&amp;YEAR(封面!$B$8)-1&amp;"年预算数的%"</f>
        <v>为2025年预算数的%</v>
      </c>
      <c r="G4" s="360"/>
      <c r="H4" s="418"/>
    </row>
    <row r="5" ht="26.5" customHeight="1" spans="1:8">
      <c r="A5" s="432" t="s">
        <v>1640</v>
      </c>
      <c r="B5" s="104">
        <f>SUM(B6:B12)</f>
        <v>32100</v>
      </c>
      <c r="C5" s="104">
        <f>SUM(C6:C12)</f>
        <v>35377</v>
      </c>
      <c r="D5" s="104">
        <f>SUM(D6:D12)</f>
        <v>35249</v>
      </c>
      <c r="E5" s="421">
        <f>IFERROR(IF(B5&lt;0,"",IFERROR(D5/B5,0))*100,0)</f>
        <v>109.809968847352</v>
      </c>
      <c r="F5" s="433">
        <f t="shared" ref="F5:F8" si="0">IF(C5&lt;&gt;0,D5/C5,"")</f>
        <v>0.996381830002544</v>
      </c>
      <c r="G5" s="423" t="str">
        <f t="shared" ref="G5:G49" si="1">IF(A5&lt;&gt;"",IF(SUM(B5:D5)&lt;&gt;0,"是","否"),"是")</f>
        <v>是</v>
      </c>
      <c r="H5" s="414"/>
    </row>
    <row r="6" ht="26.5" customHeight="1" spans="1:8">
      <c r="A6" s="127" t="s">
        <v>1641</v>
      </c>
      <c r="B6" s="106">
        <v>31366</v>
      </c>
      <c r="C6" s="106">
        <v>34482</v>
      </c>
      <c r="D6" s="106">
        <v>34329</v>
      </c>
      <c r="E6" s="427">
        <f>IFERROR(IF(B6&lt;0,"",IFERROR(D6/B6,0))*100,0)</f>
        <v>109.446534464069</v>
      </c>
      <c r="F6" s="433">
        <f t="shared" si="0"/>
        <v>0.995562902383852</v>
      </c>
      <c r="G6" s="423" t="str">
        <f t="shared" si="1"/>
        <v>是</v>
      </c>
      <c r="H6" s="414"/>
    </row>
    <row r="7" ht="19.5" customHeight="1" spans="1:8">
      <c r="A7" s="127" t="s">
        <v>1642</v>
      </c>
      <c r="C7" s="106"/>
      <c r="D7" s="106"/>
      <c r="E7" s="434"/>
      <c r="F7" s="435"/>
      <c r="G7" s="423" t="str">
        <f t="shared" si="1"/>
        <v>否</v>
      </c>
      <c r="H7" s="414"/>
    </row>
    <row r="8" ht="26.5" customHeight="1" spans="1:8">
      <c r="A8" s="127" t="s">
        <v>1643</v>
      </c>
      <c r="B8" s="106">
        <v>561</v>
      </c>
      <c r="C8" s="106">
        <v>718</v>
      </c>
      <c r="D8" s="106">
        <v>767</v>
      </c>
      <c r="E8" s="427">
        <f>IFERROR(IF(B8&lt;0,"",IFERROR(D8/B8,0))*100,0)</f>
        <v>136.720142602496</v>
      </c>
      <c r="F8" s="433">
        <f t="shared" si="0"/>
        <v>1.06824512534819</v>
      </c>
      <c r="G8" s="423" t="str">
        <f t="shared" si="1"/>
        <v>是</v>
      </c>
      <c r="H8" s="414"/>
    </row>
    <row r="9" ht="19.5" customHeight="1" spans="1:8">
      <c r="A9" s="127" t="s">
        <v>1644</v>
      </c>
      <c r="B9" s="106"/>
      <c r="C9" s="106"/>
      <c r="D9" s="106"/>
      <c r="E9" s="434"/>
      <c r="F9" s="435"/>
      <c r="G9" s="423" t="str">
        <f t="shared" si="1"/>
        <v>否</v>
      </c>
      <c r="H9" s="414"/>
    </row>
    <row r="10" ht="26.5" customHeight="1" spans="1:8">
      <c r="A10" s="127" t="s">
        <v>1645</v>
      </c>
      <c r="B10" s="106">
        <v>69</v>
      </c>
      <c r="C10" s="106">
        <v>67</v>
      </c>
      <c r="D10" s="106">
        <v>133</v>
      </c>
      <c r="E10" s="427">
        <f>IFERROR(IF(B10&lt;0,"",IFERROR(D10/B10,0))*100,0)</f>
        <v>192.753623188406</v>
      </c>
      <c r="F10" s="433">
        <f t="shared" ref="F10:F49" si="2">IF(C10&lt;&gt;0,D10/C10,"")</f>
        <v>1.98507462686567</v>
      </c>
      <c r="G10" s="423" t="str">
        <f t="shared" si="1"/>
        <v>是</v>
      </c>
      <c r="H10" s="414"/>
    </row>
    <row r="11" ht="26.5" customHeight="1" spans="1:8">
      <c r="A11" s="127" t="s">
        <v>1646</v>
      </c>
      <c r="B11" s="106">
        <v>104</v>
      </c>
      <c r="C11" s="106">
        <v>110</v>
      </c>
      <c r="D11" s="106">
        <v>20</v>
      </c>
      <c r="E11" s="427">
        <f>IFERROR(IF(B11&lt;0,"",IFERROR(D11/B11,0))*100,0)</f>
        <v>19.2307692307692</v>
      </c>
      <c r="F11" s="433">
        <f t="shared" si="2"/>
        <v>0.181818181818182</v>
      </c>
      <c r="G11" s="423" t="str">
        <f t="shared" si="1"/>
        <v>是</v>
      </c>
      <c r="H11" s="414"/>
    </row>
    <row r="12" ht="19.5" customHeight="1" spans="1:8">
      <c r="A12" s="127" t="s">
        <v>1647</v>
      </c>
      <c r="B12" s="106"/>
      <c r="C12" s="106"/>
      <c r="D12" s="106"/>
      <c r="E12" s="422" t="str">
        <f>IF(B12&gt;0,D12/B12-1,IF(B12&lt;0,-(D12/B12-1),""))</f>
        <v/>
      </c>
      <c r="F12" s="433" t="str">
        <f t="shared" si="2"/>
        <v/>
      </c>
      <c r="G12" s="423" t="str">
        <f t="shared" si="1"/>
        <v>否</v>
      </c>
      <c r="H12" s="414"/>
    </row>
    <row r="13" ht="26.5" customHeight="1" spans="1:8">
      <c r="A13" s="90" t="s">
        <v>1648</v>
      </c>
      <c r="B13" s="104">
        <f>SUM(B14:B16)</f>
        <v>22487</v>
      </c>
      <c r="C13" s="104">
        <f>SUM(C14:C16)</f>
        <v>27103</v>
      </c>
      <c r="D13" s="104">
        <f>SUM(D14:D16)</f>
        <v>26765</v>
      </c>
      <c r="E13" s="421">
        <f t="shared" ref="E13:E20" si="3">IFERROR(IF(B13&lt;0,"",IFERROR(D13/B13,0))*100,0)</f>
        <v>119.024325165651</v>
      </c>
      <c r="F13" s="433">
        <f t="shared" si="2"/>
        <v>0.987529055824078</v>
      </c>
      <c r="G13" s="423" t="str">
        <f t="shared" si="1"/>
        <v>是</v>
      </c>
      <c r="H13" s="414"/>
    </row>
    <row r="14" ht="26.5" customHeight="1" spans="1:8">
      <c r="A14" s="127" t="s">
        <v>1641</v>
      </c>
      <c r="B14" s="106">
        <v>22331</v>
      </c>
      <c r="C14" s="106">
        <v>26983</v>
      </c>
      <c r="D14" s="106">
        <v>26730</v>
      </c>
      <c r="E14" s="427">
        <f t="shared" si="3"/>
        <v>119.699073037482</v>
      </c>
      <c r="F14" s="433">
        <f t="shared" si="2"/>
        <v>0.990623726049735</v>
      </c>
      <c r="G14" s="423" t="str">
        <f t="shared" si="1"/>
        <v>是</v>
      </c>
      <c r="H14" s="414"/>
    </row>
    <row r="15" ht="26.5" customHeight="1" spans="1:8">
      <c r="A15" s="127" t="s">
        <v>1645</v>
      </c>
      <c r="B15" s="106">
        <v>86</v>
      </c>
      <c r="C15" s="106">
        <v>70</v>
      </c>
      <c r="D15" s="106">
        <v>19</v>
      </c>
      <c r="E15" s="427">
        <f t="shared" si="3"/>
        <v>22.093023255814</v>
      </c>
      <c r="F15" s="433">
        <f t="shared" si="2"/>
        <v>0.271428571428571</v>
      </c>
      <c r="G15" s="423" t="str">
        <f t="shared" si="1"/>
        <v>是</v>
      </c>
      <c r="H15" s="414"/>
    </row>
    <row r="16" ht="26.5" customHeight="1" spans="1:8">
      <c r="A16" s="127" t="s">
        <v>1646</v>
      </c>
      <c r="B16" s="106">
        <v>70</v>
      </c>
      <c r="C16" s="106">
        <v>50</v>
      </c>
      <c r="D16" s="106">
        <v>16</v>
      </c>
      <c r="E16" s="427">
        <f t="shared" si="3"/>
        <v>22.8571428571429</v>
      </c>
      <c r="F16" s="433">
        <f t="shared" si="2"/>
        <v>0.32</v>
      </c>
      <c r="G16" s="423" t="str">
        <f t="shared" si="1"/>
        <v>是</v>
      </c>
      <c r="H16" s="414"/>
    </row>
    <row r="17" ht="26.5" customHeight="1" spans="1:8">
      <c r="A17" s="432" t="s">
        <v>1649</v>
      </c>
      <c r="B17" s="104">
        <f>SUM(B18:B26)</f>
        <v>1191</v>
      </c>
      <c r="C17" s="104">
        <f>SUM(C18:C26)</f>
        <v>1441</v>
      </c>
      <c r="D17" s="104">
        <f>SUM(D18:D26)</f>
        <v>1493</v>
      </c>
      <c r="E17" s="421">
        <f t="shared" si="3"/>
        <v>125.356842989085</v>
      </c>
      <c r="F17" s="433">
        <f t="shared" si="2"/>
        <v>1.03608605135323</v>
      </c>
      <c r="G17" s="423" t="str">
        <f t="shared" si="1"/>
        <v>是</v>
      </c>
      <c r="H17" s="414"/>
    </row>
    <row r="18" ht="26.5" customHeight="1" spans="1:8">
      <c r="A18" s="127" t="s">
        <v>1650</v>
      </c>
      <c r="B18" s="106">
        <v>804</v>
      </c>
      <c r="C18" s="106">
        <v>978</v>
      </c>
      <c r="D18" s="106">
        <v>997</v>
      </c>
      <c r="E18" s="427">
        <f t="shared" si="3"/>
        <v>124.004975124378</v>
      </c>
      <c r="F18" s="433">
        <f t="shared" si="2"/>
        <v>1.01942740286299</v>
      </c>
      <c r="G18" s="423" t="str">
        <f t="shared" si="1"/>
        <v>是</v>
      </c>
      <c r="H18" s="414"/>
    </row>
    <row r="19" ht="26.5" customHeight="1" spans="1:8">
      <c r="A19" s="127" t="s">
        <v>1651</v>
      </c>
      <c r="B19" s="106">
        <v>165</v>
      </c>
      <c r="C19" s="106">
        <v>208</v>
      </c>
      <c r="D19" s="106">
        <v>200</v>
      </c>
      <c r="E19" s="427">
        <f t="shared" si="3"/>
        <v>121.212121212121</v>
      </c>
      <c r="F19" s="433">
        <f t="shared" si="2"/>
        <v>0.961538461538462</v>
      </c>
      <c r="G19" s="423" t="str">
        <f t="shared" si="1"/>
        <v>是</v>
      </c>
      <c r="H19" s="414"/>
    </row>
    <row r="20" ht="26.5" customHeight="1" spans="1:8">
      <c r="A20" s="127" t="s">
        <v>1643</v>
      </c>
      <c r="B20" s="106">
        <v>7</v>
      </c>
      <c r="C20" s="106">
        <v>7</v>
      </c>
      <c r="D20" s="106">
        <v>11</v>
      </c>
      <c r="E20" s="427">
        <f t="shared" si="3"/>
        <v>157.142857142857</v>
      </c>
      <c r="F20" s="433">
        <f t="shared" si="2"/>
        <v>1.57142857142857</v>
      </c>
      <c r="G20" s="423" t="str">
        <f t="shared" si="1"/>
        <v>是</v>
      </c>
      <c r="H20" s="414"/>
    </row>
    <row r="21" ht="19.5" customHeight="1" spans="1:8">
      <c r="A21" s="127" t="s">
        <v>1652</v>
      </c>
      <c r="B21" s="106"/>
      <c r="C21" s="109"/>
      <c r="D21" s="106"/>
      <c r="E21" s="422" t="str">
        <f>IF(B21&gt;0,D21/B21-1,IF(B21&lt;0,-(D21/B21-1),""))</f>
        <v/>
      </c>
      <c r="F21" s="433" t="str">
        <f t="shared" si="2"/>
        <v/>
      </c>
      <c r="G21" s="423" t="str">
        <f t="shared" si="1"/>
        <v>否</v>
      </c>
      <c r="H21" s="414"/>
    </row>
    <row r="22" ht="26.5" customHeight="1" spans="1:8">
      <c r="A22" s="127" t="s">
        <v>1653</v>
      </c>
      <c r="B22" s="106">
        <v>1</v>
      </c>
      <c r="C22" s="109">
        <v>3</v>
      </c>
      <c r="D22" s="106">
        <v>1</v>
      </c>
      <c r="E22" s="427">
        <f>IFERROR(IF(B22&lt;0,"",IFERROR(D22/B22,0))*100,0)</f>
        <v>100</v>
      </c>
      <c r="F22" s="433">
        <f t="shared" si="2"/>
        <v>0.333333333333333</v>
      </c>
      <c r="G22" s="423" t="str">
        <f t="shared" si="1"/>
        <v>是</v>
      </c>
      <c r="H22" s="414"/>
    </row>
    <row r="23" ht="26.5" customHeight="1" spans="1:8">
      <c r="A23" s="127" t="s">
        <v>1654</v>
      </c>
      <c r="B23" s="106">
        <v>188</v>
      </c>
      <c r="C23" s="109">
        <v>187</v>
      </c>
      <c r="D23" s="106">
        <v>236</v>
      </c>
      <c r="E23" s="427">
        <f>IFERROR(IF(B23&lt;0,"",IFERROR(D23/B23,0))*100,0)</f>
        <v>125.531914893617</v>
      </c>
      <c r="F23" s="433">
        <f t="shared" si="2"/>
        <v>1.2620320855615</v>
      </c>
      <c r="G23" s="423" t="str">
        <f t="shared" si="1"/>
        <v>是</v>
      </c>
      <c r="H23" s="414"/>
    </row>
    <row r="24" ht="26.5" customHeight="1" spans="1:8">
      <c r="A24" s="127" t="s">
        <v>1655</v>
      </c>
      <c r="B24" s="106">
        <v>26</v>
      </c>
      <c r="C24" s="109">
        <v>53</v>
      </c>
      <c r="D24" s="106">
        <v>41</v>
      </c>
      <c r="E24" s="427">
        <f>IFERROR(IF(B24&lt;0,"",IFERROR(D24/B24,0))*100,0)</f>
        <v>157.692307692308</v>
      </c>
      <c r="F24" s="433">
        <f t="shared" si="2"/>
        <v>0.773584905660377</v>
      </c>
      <c r="G24" s="423" t="str">
        <f t="shared" si="1"/>
        <v>是</v>
      </c>
      <c r="H24" s="414"/>
    </row>
    <row r="25" ht="19.5" customHeight="1" spans="1:8">
      <c r="A25" s="127" t="s">
        <v>1645</v>
      </c>
      <c r="B25" s="436"/>
      <c r="C25" s="437"/>
      <c r="D25" s="106"/>
      <c r="E25" s="422" t="str">
        <f>IF(B25&gt;0,D25/B25-1,IF(B25&lt;0,-(D25/B25-1),""))</f>
        <v/>
      </c>
      <c r="F25" s="433" t="str">
        <f t="shared" si="2"/>
        <v/>
      </c>
      <c r="G25" s="423" t="str">
        <f t="shared" si="1"/>
        <v>否</v>
      </c>
      <c r="H25" s="414"/>
    </row>
    <row r="26" ht="26.5" customHeight="1" spans="1:8">
      <c r="A26" s="127" t="s">
        <v>1646</v>
      </c>
      <c r="B26" s="436"/>
      <c r="C26" s="109">
        <v>5</v>
      </c>
      <c r="D26" s="106">
        <v>7</v>
      </c>
      <c r="E26" s="421">
        <f t="shared" ref="E26:E32" si="4">IFERROR(IF(B26&lt;0,"",IFERROR(D26/B26,0))*100,0)</f>
        <v>0</v>
      </c>
      <c r="F26" s="433">
        <f t="shared" si="2"/>
        <v>1.4</v>
      </c>
      <c r="G26" s="423" t="str">
        <f t="shared" si="1"/>
        <v>是</v>
      </c>
      <c r="H26" s="414"/>
    </row>
    <row r="27" ht="26.5" customHeight="1" spans="1:8">
      <c r="A27" s="432" t="s">
        <v>1656</v>
      </c>
      <c r="B27" s="104">
        <f>SUM(B28:B30)</f>
        <v>9539</v>
      </c>
      <c r="C27" s="104">
        <f>SUM(C28:C30)</f>
        <v>11581</v>
      </c>
      <c r="D27" s="104">
        <f>SUM(D28:D30)</f>
        <v>9076</v>
      </c>
      <c r="E27" s="421">
        <f t="shared" si="4"/>
        <v>95.1462417444177</v>
      </c>
      <c r="F27" s="433">
        <f t="shared" si="2"/>
        <v>0.783697435454624</v>
      </c>
      <c r="G27" s="423" t="str">
        <f t="shared" si="1"/>
        <v>是</v>
      </c>
      <c r="H27" s="414"/>
    </row>
    <row r="28" ht="26.5" customHeight="1" spans="1:8">
      <c r="A28" s="424" t="s">
        <v>1657</v>
      </c>
      <c r="B28" s="106">
        <v>9378</v>
      </c>
      <c r="C28" s="106">
        <v>11430</v>
      </c>
      <c r="D28" s="106">
        <v>8911</v>
      </c>
      <c r="E28" s="427">
        <f t="shared" si="4"/>
        <v>95.020260183408</v>
      </c>
      <c r="F28" s="433">
        <f t="shared" si="2"/>
        <v>0.779615048118985</v>
      </c>
      <c r="G28" s="423" t="str">
        <f t="shared" si="1"/>
        <v>是</v>
      </c>
      <c r="H28" s="414"/>
    </row>
    <row r="29" ht="26.5" customHeight="1" spans="1:8">
      <c r="A29" s="424" t="s">
        <v>1658</v>
      </c>
      <c r="B29" s="106">
        <v>1</v>
      </c>
      <c r="C29" s="106">
        <v>1</v>
      </c>
      <c r="D29" s="106">
        <v>2</v>
      </c>
      <c r="E29" s="427">
        <f t="shared" si="4"/>
        <v>200</v>
      </c>
      <c r="F29" s="433">
        <f t="shared" si="2"/>
        <v>2</v>
      </c>
      <c r="G29" s="423" t="str">
        <f t="shared" si="1"/>
        <v>是</v>
      </c>
      <c r="H29" s="414"/>
    </row>
    <row r="30" ht="26.5" customHeight="1" spans="1:8">
      <c r="A30" s="424" t="s">
        <v>1659</v>
      </c>
      <c r="B30" s="106">
        <v>160</v>
      </c>
      <c r="C30" s="106">
        <v>150</v>
      </c>
      <c r="D30" s="106">
        <v>163</v>
      </c>
      <c r="E30" s="427">
        <f t="shared" si="4"/>
        <v>101.875</v>
      </c>
      <c r="F30" s="433">
        <f t="shared" si="2"/>
        <v>1.08666666666667</v>
      </c>
      <c r="G30" s="423" t="str">
        <f t="shared" si="1"/>
        <v>是</v>
      </c>
      <c r="H30" s="414"/>
    </row>
    <row r="31" ht="26.5" customHeight="1" spans="1:8">
      <c r="A31" s="419" t="s">
        <v>1660</v>
      </c>
      <c r="B31" s="104">
        <f>SUM(B32:B36)</f>
        <v>877</v>
      </c>
      <c r="C31" s="104">
        <f>SUM(C32:C36)</f>
        <v>995</v>
      </c>
      <c r="D31" s="104">
        <f>SUM(D32:D36)</f>
        <v>1075</v>
      </c>
      <c r="E31" s="421">
        <f t="shared" si="4"/>
        <v>122.576966932725</v>
      </c>
      <c r="F31" s="433">
        <f t="shared" si="2"/>
        <v>1.08040201005025</v>
      </c>
      <c r="G31" s="423" t="str">
        <f t="shared" si="1"/>
        <v>是</v>
      </c>
      <c r="H31" s="414"/>
    </row>
    <row r="32" ht="26.5" customHeight="1" spans="1:8">
      <c r="A32" s="127" t="s">
        <v>1661</v>
      </c>
      <c r="B32" s="109">
        <v>874</v>
      </c>
      <c r="C32" s="106">
        <v>992</v>
      </c>
      <c r="D32" s="106">
        <v>1075</v>
      </c>
      <c r="E32" s="427">
        <f t="shared" si="4"/>
        <v>122.997711670481</v>
      </c>
      <c r="F32" s="433">
        <f t="shared" si="2"/>
        <v>1.08366935483871</v>
      </c>
      <c r="G32" s="423" t="str">
        <f t="shared" si="1"/>
        <v>是</v>
      </c>
      <c r="H32" s="414"/>
    </row>
    <row r="33" ht="19.5" customHeight="1" spans="1:8">
      <c r="A33" s="127" t="s">
        <v>1662</v>
      </c>
      <c r="B33" s="109"/>
      <c r="C33" s="109"/>
      <c r="D33" s="106"/>
      <c r="E33" s="422" t="str">
        <f>IF(B33&gt;0,D33/B33-1,IF(B33&lt;0,-(D33/B33-1),""))</f>
        <v/>
      </c>
      <c r="F33" s="433" t="str">
        <f t="shared" si="2"/>
        <v/>
      </c>
      <c r="G33" s="423" t="str">
        <f t="shared" si="1"/>
        <v>否</v>
      </c>
      <c r="H33" s="414"/>
    </row>
    <row r="34" ht="19.5" customHeight="1" spans="1:8">
      <c r="A34" s="127" t="s">
        <v>1663</v>
      </c>
      <c r="B34" s="109"/>
      <c r="C34" s="109"/>
      <c r="D34" s="106"/>
      <c r="E34" s="422" t="str">
        <f>IF(B34&gt;0,D34/B34-1,IF(B34&lt;0,-(D34/B34-1),""))</f>
        <v/>
      </c>
      <c r="F34" s="433" t="str">
        <f t="shared" si="2"/>
        <v/>
      </c>
      <c r="G34" s="423" t="str">
        <f t="shared" si="1"/>
        <v>否</v>
      </c>
      <c r="H34" s="414"/>
    </row>
    <row r="35" ht="19.5" customHeight="1" spans="1:8">
      <c r="A35" s="127" t="s">
        <v>1664</v>
      </c>
      <c r="B35" s="109"/>
      <c r="C35" s="109"/>
      <c r="D35" s="106"/>
      <c r="E35" s="422" t="str">
        <f>IF(B35&gt;0,D35/B35-1,IF(B35&lt;0,-(D35/B35-1),""))</f>
        <v/>
      </c>
      <c r="F35" s="433" t="str">
        <f t="shared" si="2"/>
        <v/>
      </c>
      <c r="G35" s="423" t="str">
        <f t="shared" si="1"/>
        <v>否</v>
      </c>
      <c r="H35" s="414"/>
    </row>
    <row r="36" ht="26.5" customHeight="1" spans="1:8">
      <c r="A36" s="127" t="s">
        <v>1646</v>
      </c>
      <c r="B36" s="109">
        <v>3</v>
      </c>
      <c r="C36" s="106">
        <v>3</v>
      </c>
      <c r="D36" s="106"/>
      <c r="E36" s="421">
        <f t="shared" ref="E36:E45" si="5">IFERROR(IF(B36&lt;0,"",IFERROR(D36/B36,0))*100,0)</f>
        <v>0</v>
      </c>
      <c r="F36" s="433">
        <f t="shared" si="2"/>
        <v>0</v>
      </c>
      <c r="G36" s="423" t="str">
        <f t="shared" si="1"/>
        <v>是</v>
      </c>
      <c r="H36" s="414"/>
    </row>
    <row r="37" ht="26.5" customHeight="1" spans="1:8">
      <c r="A37" s="432" t="s">
        <v>1665</v>
      </c>
      <c r="B37" s="104">
        <f>SUM(B38:B42)</f>
        <v>10227</v>
      </c>
      <c r="C37" s="104">
        <f>SUM(C38:C42)</f>
        <v>12065</v>
      </c>
      <c r="D37" s="104">
        <f>SUM(D38:D42)</f>
        <v>12234</v>
      </c>
      <c r="E37" s="421">
        <f t="shared" si="5"/>
        <v>119.624523320622</v>
      </c>
      <c r="F37" s="433">
        <f t="shared" si="2"/>
        <v>1.01400745959387</v>
      </c>
      <c r="G37" s="423" t="str">
        <f t="shared" si="1"/>
        <v>是</v>
      </c>
      <c r="H37" s="414"/>
    </row>
    <row r="38" ht="26.5" customHeight="1" spans="1:8">
      <c r="A38" s="127" t="s">
        <v>1666</v>
      </c>
      <c r="B38" s="106">
        <v>8088</v>
      </c>
      <c r="C38" s="106">
        <v>9449</v>
      </c>
      <c r="D38" s="106">
        <v>9777</v>
      </c>
      <c r="E38" s="427">
        <f t="shared" si="5"/>
        <v>120.882789317507</v>
      </c>
      <c r="F38" s="433">
        <f t="shared" si="2"/>
        <v>1.0347126680072</v>
      </c>
      <c r="G38" s="423" t="str">
        <f t="shared" si="1"/>
        <v>是</v>
      </c>
      <c r="H38" s="414"/>
    </row>
    <row r="39" ht="26.5" customHeight="1" spans="1:8">
      <c r="A39" s="127" t="s">
        <v>1667</v>
      </c>
      <c r="B39" s="106">
        <v>1866</v>
      </c>
      <c r="C39" s="106">
        <v>2223</v>
      </c>
      <c r="D39" s="106">
        <v>2132</v>
      </c>
      <c r="E39" s="427">
        <f t="shared" si="5"/>
        <v>114.255091103966</v>
      </c>
      <c r="F39" s="433">
        <f t="shared" si="2"/>
        <v>0.95906432748538</v>
      </c>
      <c r="G39" s="423" t="str">
        <f t="shared" si="1"/>
        <v>是</v>
      </c>
      <c r="H39" s="414"/>
    </row>
    <row r="40" ht="26.5" customHeight="1" spans="1:8">
      <c r="A40" s="127" t="s">
        <v>1668</v>
      </c>
      <c r="B40" s="106">
        <v>258</v>
      </c>
      <c r="C40" s="106">
        <v>378</v>
      </c>
      <c r="D40" s="106">
        <v>316</v>
      </c>
      <c r="E40" s="427">
        <f t="shared" si="5"/>
        <v>122.480620155039</v>
      </c>
      <c r="F40" s="433">
        <f t="shared" si="2"/>
        <v>0.835978835978836</v>
      </c>
      <c r="G40" s="423" t="str">
        <f t="shared" si="1"/>
        <v>是</v>
      </c>
      <c r="H40" s="414"/>
    </row>
    <row r="41" ht="26.5" customHeight="1" spans="1:8">
      <c r="A41" s="127" t="s">
        <v>1645</v>
      </c>
      <c r="B41" s="106">
        <v>4</v>
      </c>
      <c r="C41" s="106">
        <v>3</v>
      </c>
      <c r="D41" s="106">
        <v>3</v>
      </c>
      <c r="E41" s="427">
        <f t="shared" si="5"/>
        <v>75</v>
      </c>
      <c r="F41" s="433">
        <f t="shared" si="2"/>
        <v>1</v>
      </c>
      <c r="G41" s="423" t="str">
        <f t="shared" si="1"/>
        <v>是</v>
      </c>
      <c r="H41" s="414"/>
    </row>
    <row r="42" ht="26.5" customHeight="1" spans="1:8">
      <c r="A42" s="127" t="s">
        <v>1646</v>
      </c>
      <c r="B42" s="106">
        <v>11</v>
      </c>
      <c r="C42" s="106">
        <v>12</v>
      </c>
      <c r="D42" s="106">
        <v>6</v>
      </c>
      <c r="E42" s="427">
        <f t="shared" si="5"/>
        <v>54.5454545454545</v>
      </c>
      <c r="F42" s="433">
        <f t="shared" si="2"/>
        <v>0.5</v>
      </c>
      <c r="G42" s="423" t="str">
        <f t="shared" si="1"/>
        <v>是</v>
      </c>
      <c r="H42" s="414"/>
    </row>
    <row r="43" ht="26.5" customHeight="1" spans="1:8">
      <c r="A43" s="432" t="s">
        <v>1669</v>
      </c>
      <c r="B43" s="104">
        <f>SUM(B44:B46)</f>
        <v>14938</v>
      </c>
      <c r="C43" s="104">
        <f>SUM(C44:C46)</f>
        <v>17480</v>
      </c>
      <c r="D43" s="104">
        <f>SUM(D44:D46)</f>
        <v>14363</v>
      </c>
      <c r="E43" s="421">
        <f t="shared" si="5"/>
        <v>96.1507564600348</v>
      </c>
      <c r="F43" s="433">
        <f t="shared" si="2"/>
        <v>0.821681922196796</v>
      </c>
      <c r="G43" s="423" t="str">
        <f t="shared" si="1"/>
        <v>是</v>
      </c>
      <c r="H43" s="414"/>
    </row>
    <row r="44" ht="26.5" customHeight="1" spans="1:8">
      <c r="A44" s="127" t="s">
        <v>1670</v>
      </c>
      <c r="B44" s="106">
        <v>14938</v>
      </c>
      <c r="C44" s="106">
        <v>16280</v>
      </c>
      <c r="D44" s="106">
        <v>14363</v>
      </c>
      <c r="E44" s="427">
        <f t="shared" si="5"/>
        <v>96.1507564600348</v>
      </c>
      <c r="F44" s="433">
        <f t="shared" si="2"/>
        <v>0.882248157248157</v>
      </c>
      <c r="G44" s="423" t="str">
        <f t="shared" si="1"/>
        <v>是</v>
      </c>
      <c r="H44" s="414"/>
    </row>
    <row r="45" ht="26.5" customHeight="1" spans="1:8">
      <c r="A45" s="127" t="s">
        <v>1671</v>
      </c>
      <c r="B45" s="109"/>
      <c r="C45" s="109">
        <v>1200</v>
      </c>
      <c r="D45" s="106"/>
      <c r="E45" s="421">
        <f t="shared" si="5"/>
        <v>0</v>
      </c>
      <c r="F45" s="433">
        <f t="shared" si="2"/>
        <v>0</v>
      </c>
      <c r="G45" s="423" t="str">
        <f t="shared" si="1"/>
        <v>是</v>
      </c>
      <c r="H45" s="414"/>
    </row>
    <row r="46" ht="19.5" customHeight="1" spans="1:8">
      <c r="A46" s="127" t="s">
        <v>1646</v>
      </c>
      <c r="B46" s="109"/>
      <c r="C46" s="109"/>
      <c r="D46" s="106"/>
      <c r="E46" s="422" t="str">
        <f>IF(B46&gt;0,D46/B46-1,IF(B46&lt;0,-(D46/B46-1),""))</f>
        <v/>
      </c>
      <c r="F46" s="433" t="str">
        <f t="shared" si="2"/>
        <v/>
      </c>
      <c r="G46" s="423" t="str">
        <f t="shared" si="1"/>
        <v>否</v>
      </c>
      <c r="H46" s="414"/>
    </row>
    <row r="47" ht="26.5" customHeight="1" spans="1:8">
      <c r="A47" s="438" t="s">
        <v>1672</v>
      </c>
      <c r="B47" s="439">
        <f>B5+B13+B17+B27+B31+B37+B43</f>
        <v>91359</v>
      </c>
      <c r="C47" s="439">
        <f>C5+C13+C17+C27+C31+C37+C43</f>
        <v>106042</v>
      </c>
      <c r="D47" s="439">
        <f>D5+D13+D17+D27+D31+D37+D43</f>
        <v>100255</v>
      </c>
      <c r="E47" s="421">
        <f>IFERROR(IF(B47&lt;0,"",IFERROR(D47/B47,0))*100,0)</f>
        <v>109.737409560087</v>
      </c>
      <c r="F47" s="433">
        <f t="shared" si="2"/>
        <v>0.945427283529168</v>
      </c>
      <c r="G47" s="423" t="str">
        <f t="shared" si="1"/>
        <v>是</v>
      </c>
      <c r="H47" s="414"/>
    </row>
    <row r="48" ht="26.5" customHeight="1" spans="1:8">
      <c r="A48" s="440" t="s">
        <v>1673</v>
      </c>
      <c r="B48" s="109">
        <f>B6+B7+B8+B9+B14+B18+B19+B20+B21+B22+B28+B32+B38+B39+B40+B44</f>
        <v>90637</v>
      </c>
      <c r="C48" s="109">
        <f>C6+C7+C8+C9+C14+C18+C19+C20+C21+C22+C28+C32+C38+C39+C40+C44</f>
        <v>104131</v>
      </c>
      <c r="D48" s="109">
        <f>D6+D7+D8+D9+D14+D18+D19+D20+D21+D22+D28+D32+D38+D39+D40+D44</f>
        <v>99609</v>
      </c>
      <c r="E48" s="427">
        <f>IFERROR(IF(B48&lt;0,"",IFERROR(D48/B48,0))*100,0)</f>
        <v>109.898827189779</v>
      </c>
      <c r="F48" s="433">
        <f t="shared" si="2"/>
        <v>0.956573930913945</v>
      </c>
      <c r="G48" s="423" t="str">
        <f t="shared" si="1"/>
        <v>是</v>
      </c>
      <c r="H48" s="414"/>
    </row>
    <row r="49" ht="19.5" customHeight="1" spans="1:8">
      <c r="A49" s="440" t="s">
        <v>1647</v>
      </c>
      <c r="B49" s="109">
        <f>B12</f>
        <v>0</v>
      </c>
      <c r="C49" s="109">
        <f>C12</f>
        <v>0</v>
      </c>
      <c r="D49" s="109">
        <f>D12</f>
        <v>0</v>
      </c>
      <c r="E49" s="422" t="str">
        <f>IF(B49&gt;0,D49/B49-1,IF(B49&lt;0,-(D49/B49-1),""))</f>
        <v/>
      </c>
      <c r="F49" s="433" t="str">
        <f t="shared" si="2"/>
        <v/>
      </c>
      <c r="G49" s="423" t="str">
        <f t="shared" si="1"/>
        <v>否</v>
      </c>
      <c r="H49" s="414"/>
    </row>
    <row r="50" spans="1:8">
      <c r="B50" s="429"/>
      <c r="C50" s="429"/>
      <c r="D50" s="429"/>
    </row>
    <row r="51" spans="1:8">
      <c r="B51" s="429"/>
      <c r="C51" s="429"/>
      <c r="D51" s="429"/>
    </row>
    <row r="56" spans="1:8">
      <c r="G56" s="414"/>
    </row>
  </sheetData>
  <autoFilter xmlns:etc="http://www.wps.cn/officeDocument/2017/etCustomData" ref="A4:G49" etc:filterBottomFollowUsedRange="0">
    <extLst/>
  </autoFilter>
  <mergeCells count="5">
    <mergeCell ref="A1:F1"/>
    <mergeCell ref="C3:D3"/>
    <mergeCell ref="E3:F3"/>
    <mergeCell ref="A3:A4"/>
    <mergeCell ref="B3:B4"/>
  </mergeCells>
  <printOptions horizontalCentered="1"/>
  <pageMargins left="0.472222222222222" right="0.393055555555556" top="0.747916666666667" bottom="0.747916666666667" header="0.314583333333333" footer="0.314583333333333"/>
  <pageSetup paperSize="9" scale="68" fitToHeight="0" orientation="portrait"/>
  <headerFooter alignWithMargins="0">
    <oddFooter>&amp;C&amp;18-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G24"/>
  <sheetViews>
    <sheetView showZeros="0" view="pageBreakPreview" zoomScale="70" zoomScaleNormal="100" workbookViewId="0">
      <pane ySplit="4" topLeftCell="A5" activePane="bottomLeft" state="frozen"/>
      <selection/>
      <selection pane="bottomLeft" activeCell="G17" sqref="G17"/>
    </sheetView>
  </sheetViews>
  <sheetFormatPr defaultColWidth="9" defaultRowHeight="17.4" outlineLevelCol="6"/>
  <cols>
    <col min="1" max="1" width="43.75" style="129" customWidth="1"/>
    <col min="2" max="3" width="16.75" style="130" customWidth="1"/>
    <col min="4" max="4" width="16.75" style="413" customWidth="1"/>
    <col min="5" max="6" width="15.25" style="130" customWidth="1"/>
    <col min="7" max="7" width="9" style="414" customWidth="1"/>
    <col min="8" max="8" width="18.6296296296296" style="130" customWidth="1"/>
    <col min="9" max="16384" width="9" style="130"/>
  </cols>
  <sheetData>
    <row r="1" ht="45" customHeight="1" spans="1:7">
      <c r="A1" s="415" t="s">
        <v>1674</v>
      </c>
      <c r="B1" s="415"/>
      <c r="C1" s="415"/>
      <c r="D1" s="415"/>
      <c r="E1" s="415"/>
      <c r="F1" s="415"/>
    </row>
    <row r="2" ht="20.1" customHeight="1" spans="1:7">
      <c r="A2" s="357" t="s">
        <v>1675</v>
      </c>
      <c r="B2" s="416"/>
      <c r="C2" s="417"/>
      <c r="D2" s="129"/>
      <c r="F2" s="358" t="s">
        <v>1676</v>
      </c>
    </row>
    <row r="3" ht="36" customHeight="1" spans="1:7">
      <c r="A3" s="359" t="s">
        <v>12</v>
      </c>
      <c r="B3" s="8" t="str">
        <f>YEAR(封面!$B$8)-2&amp;"年
决算数"</f>
        <v>2024年
决算数</v>
      </c>
      <c r="C3" s="8" t="str">
        <f>YEAR(封面!$B$8)-1&amp;"年"</f>
        <v>2025年</v>
      </c>
      <c r="D3" s="8"/>
      <c r="E3" s="329" t="str">
        <f>YEAR(封面!$B$8)-1&amp;"年执行数比较"</f>
        <v>2025年执行数比较</v>
      </c>
      <c r="F3" s="329"/>
      <c r="G3" s="418"/>
    </row>
    <row r="4" ht="47" customHeight="1" spans="1:7">
      <c r="A4" s="359"/>
      <c r="B4" s="8"/>
      <c r="C4" s="8" t="s">
        <v>14</v>
      </c>
      <c r="D4" s="80" t="s">
        <v>15</v>
      </c>
      <c r="E4" s="8" t="str">
        <f>"为"&amp;YEAR(封面!$B$8)-2&amp;"年决算数的%"</f>
        <v>为2024年决算数的%</v>
      </c>
      <c r="F4" s="8" t="str">
        <f>"为"&amp;YEAR(封面!$B$8)-1&amp;"年预算数的%"</f>
        <v>为2025年预算数的%</v>
      </c>
      <c r="G4" s="360" t="s">
        <v>13</v>
      </c>
    </row>
    <row r="5" ht="50.1" customHeight="1" spans="1:7">
      <c r="A5" s="419" t="s">
        <v>1677</v>
      </c>
      <c r="B5" s="420">
        <f>'08'!B5-'09'!B5</f>
        <v>-8925</v>
      </c>
      <c r="C5" s="420">
        <f>'08'!C5-'09'!C5</f>
        <v>-11698</v>
      </c>
      <c r="D5" s="420">
        <f>'08'!D5-'09'!D5</f>
        <v>-13091</v>
      </c>
      <c r="E5" s="421">
        <f>IFERROR(IF(B5&lt;0,"",IFERROR(D5/B5,0))*100,0)</f>
        <v>0</v>
      </c>
      <c r="F5" s="422">
        <f t="shared" ref="F5:F20" si="0">IF(C5&lt;&gt;0,D5/C5,"")</f>
        <v>1.11908018464695</v>
      </c>
      <c r="G5" s="423" t="str">
        <f t="shared" ref="G5:G20" si="1">IF(A5&lt;&gt;"",IF(SUM(B5:D5)&lt;&gt;0,"是","否"),"是")</f>
        <v>是</v>
      </c>
    </row>
    <row r="6" ht="50.1" customHeight="1" spans="1:7">
      <c r="A6" s="424" t="s">
        <v>1678</v>
      </c>
      <c r="B6" s="425">
        <v>3479</v>
      </c>
      <c r="C6" s="425">
        <v>3480</v>
      </c>
      <c r="D6" s="426"/>
      <c r="E6" s="421">
        <f>IFERROR(IF(B6&lt;0,"",IFERROR(D6/B6,0))*100,0)</f>
        <v>0</v>
      </c>
      <c r="F6" s="422">
        <f t="shared" si="0"/>
        <v>0</v>
      </c>
      <c r="G6" s="423" t="str">
        <f t="shared" si="1"/>
        <v>是</v>
      </c>
    </row>
    <row r="7" ht="50.1" customHeight="1" spans="1:7">
      <c r="A7" s="419" t="s">
        <v>1679</v>
      </c>
      <c r="B7" s="420">
        <f>'08'!B13-'09'!B13</f>
        <v>-16</v>
      </c>
      <c r="C7" s="420">
        <f>'08'!C13-'09'!C13</f>
        <v>0</v>
      </c>
      <c r="D7" s="420">
        <f>'08'!D13-'09'!D13</f>
        <v>819</v>
      </c>
      <c r="E7" s="421">
        <f>IFERROR(IF(B7&lt;0,"",IFERROR(D7/B7,0))*100,0)</f>
        <v>0</v>
      </c>
      <c r="F7" s="422" t="str">
        <f t="shared" si="0"/>
        <v/>
      </c>
      <c r="G7" s="423" t="str">
        <f t="shared" si="1"/>
        <v>是</v>
      </c>
    </row>
    <row r="8" ht="50.1" customHeight="1" spans="1:7">
      <c r="A8" s="424" t="s">
        <v>1680</v>
      </c>
      <c r="B8" s="425">
        <v>519</v>
      </c>
      <c r="C8" s="425">
        <v>766</v>
      </c>
      <c r="D8" s="87">
        <v>1338</v>
      </c>
      <c r="E8" s="427">
        <f>IFERROR(IF(B8&lt;0,"",IFERROR(D8/B8,0))*100,0)</f>
        <v>257.803468208092</v>
      </c>
      <c r="F8" s="422">
        <f t="shared" si="0"/>
        <v>1.7467362924282</v>
      </c>
      <c r="G8" s="423" t="str">
        <f t="shared" si="1"/>
        <v>是</v>
      </c>
    </row>
    <row r="9" ht="50.1" customHeight="1" spans="1:7">
      <c r="A9" s="419" t="s">
        <v>1681</v>
      </c>
      <c r="B9" s="420">
        <f>'08'!B19-'09'!B17</f>
        <v>-5</v>
      </c>
      <c r="C9" s="420">
        <f>'08'!C19-'09'!C17</f>
        <v>-181</v>
      </c>
      <c r="D9" s="420">
        <f>'08'!D19-'09'!D17</f>
        <v>-292</v>
      </c>
      <c r="E9" s="421">
        <f>IFERROR(IF(B9&lt;0,"",IFERROR(D9/B9,0))*100,0)</f>
        <v>0</v>
      </c>
      <c r="F9" s="422">
        <f t="shared" si="0"/>
        <v>1.61325966850829</v>
      </c>
      <c r="G9" s="423" t="str">
        <f t="shared" si="1"/>
        <v>是</v>
      </c>
    </row>
    <row r="10" ht="50.1" customHeight="1" spans="1:7">
      <c r="A10" s="424" t="s">
        <v>1682</v>
      </c>
      <c r="B10" s="425"/>
      <c r="C10" s="425"/>
      <c r="D10" s="87"/>
      <c r="E10" s="422" t="str">
        <f>IF(B10&gt;0,D10/B10-1,IF(B10&lt;0,-(D10/B10-1),""))</f>
        <v/>
      </c>
      <c r="F10" s="422" t="str">
        <f t="shared" si="0"/>
        <v/>
      </c>
      <c r="G10" s="423" t="str">
        <f t="shared" si="1"/>
        <v>否</v>
      </c>
    </row>
    <row r="11" ht="50.1" customHeight="1" spans="1:7">
      <c r="A11" s="419" t="s">
        <v>1683</v>
      </c>
      <c r="B11" s="420">
        <f>'08'!B25-'09'!B27</f>
        <v>5806</v>
      </c>
      <c r="C11" s="420">
        <f>'08'!C25-'09'!C27</f>
        <v>3852</v>
      </c>
      <c r="D11" s="420">
        <f>'08'!D25-'09'!D27</f>
        <v>6655</v>
      </c>
      <c r="E11" s="421">
        <f>IFERROR(IF(B11&lt;0,"",IFERROR(D11/B11,0))*100,0)</f>
        <v>114.622803995866</v>
      </c>
      <c r="F11" s="422">
        <f t="shared" si="0"/>
        <v>1.72767393561786</v>
      </c>
      <c r="G11" s="423" t="str">
        <f t="shared" si="1"/>
        <v>是</v>
      </c>
    </row>
    <row r="12" ht="50.1" customHeight="1" spans="1:7">
      <c r="A12" s="424" t="s">
        <v>1684</v>
      </c>
      <c r="B12" s="425">
        <v>112</v>
      </c>
      <c r="C12" s="425">
        <v>265</v>
      </c>
      <c r="D12" s="87">
        <v>99</v>
      </c>
      <c r="E12" s="427">
        <f>IFERROR(IF(B12&lt;0,"",IFERROR(D12/B12,0))*100,0)</f>
        <v>88.3928571428571</v>
      </c>
      <c r="F12" s="422">
        <f t="shared" si="0"/>
        <v>0.373584905660377</v>
      </c>
      <c r="G12" s="423" t="str">
        <f t="shared" si="1"/>
        <v>是</v>
      </c>
    </row>
    <row r="13" ht="50.1" customHeight="1" spans="1:7">
      <c r="A13" s="419" t="s">
        <v>1685</v>
      </c>
      <c r="B13" s="420">
        <f>'08'!B31-'09'!B31</f>
        <v>-6</v>
      </c>
      <c r="C13" s="420">
        <f>'08'!C31-'09'!C31</f>
        <v>-94</v>
      </c>
      <c r="D13" s="420">
        <f>'08'!D31-'09'!D31</f>
        <v>-51</v>
      </c>
      <c r="E13" s="421">
        <f>IFERROR(IF(B13&lt;0,"",IFERROR(D13/B13,0))*100,0)</f>
        <v>0</v>
      </c>
      <c r="F13" s="422">
        <f t="shared" si="0"/>
        <v>0.542553191489362</v>
      </c>
      <c r="G13" s="423" t="str">
        <f t="shared" si="1"/>
        <v>是</v>
      </c>
    </row>
    <row r="14" ht="50.1" customHeight="1" spans="1:7">
      <c r="A14" s="424" t="s">
        <v>1686</v>
      </c>
      <c r="B14" s="425"/>
      <c r="C14" s="425"/>
      <c r="D14" s="87"/>
      <c r="E14" s="422" t="str">
        <f>IF(B14&gt;0,D14/B14-1,IF(B14&lt;0,-(D14/B14-1),""))</f>
        <v/>
      </c>
      <c r="F14" s="422" t="str">
        <f t="shared" si="0"/>
        <v/>
      </c>
      <c r="G14" s="423" t="str">
        <f t="shared" si="1"/>
        <v>否</v>
      </c>
    </row>
    <row r="15" ht="50.1" customHeight="1" spans="1:7">
      <c r="A15" s="419" t="s">
        <v>1687</v>
      </c>
      <c r="B15" s="420">
        <f>'08'!B37-'09'!B37</f>
        <v>-2121</v>
      </c>
      <c r="C15" s="420">
        <f>'08'!C37-'09'!C37</f>
        <v>-5943</v>
      </c>
      <c r="D15" s="420">
        <f>'08'!D37-'09'!D37</f>
        <v>-3986</v>
      </c>
      <c r="E15" s="421">
        <f t="shared" ref="E15:E20" si="2">IFERROR(IF(B15&lt;0,"",IFERROR(D15/B15,0))*100,0)</f>
        <v>0</v>
      </c>
      <c r="F15" s="422">
        <f t="shared" si="0"/>
        <v>0.670705031129059</v>
      </c>
      <c r="G15" s="423" t="str">
        <f t="shared" si="1"/>
        <v>是</v>
      </c>
    </row>
    <row r="16" ht="50.1" customHeight="1" spans="1:7">
      <c r="A16" s="424" t="s">
        <v>1688</v>
      </c>
      <c r="B16" s="425">
        <v>43119</v>
      </c>
      <c r="C16" s="425">
        <v>46203</v>
      </c>
      <c r="D16" s="87">
        <v>49290</v>
      </c>
      <c r="E16" s="427">
        <f t="shared" si="2"/>
        <v>114.311556390454</v>
      </c>
      <c r="F16" s="422">
        <f t="shared" si="0"/>
        <v>1.06681384325693</v>
      </c>
      <c r="G16" s="423" t="str">
        <f t="shared" si="1"/>
        <v>是</v>
      </c>
    </row>
    <row r="17" ht="50.1" customHeight="1" spans="1:7">
      <c r="A17" s="419" t="s">
        <v>1689</v>
      </c>
      <c r="B17" s="420">
        <f>'08'!B45-'09'!B43</f>
        <v>-4487</v>
      </c>
      <c r="C17" s="420">
        <f>'08'!C45-'09'!C43</f>
        <v>-6880</v>
      </c>
      <c r="D17" s="420">
        <f>'08'!D45-'09'!D43</f>
        <v>-4426</v>
      </c>
      <c r="E17" s="421">
        <f t="shared" si="2"/>
        <v>0</v>
      </c>
      <c r="F17" s="422">
        <f t="shared" si="0"/>
        <v>0.643313953488372</v>
      </c>
      <c r="G17" s="423" t="str">
        <f t="shared" si="1"/>
        <v>是</v>
      </c>
    </row>
    <row r="18" ht="50.1" customHeight="1" spans="1:7">
      <c r="A18" s="424" t="s">
        <v>1690</v>
      </c>
      <c r="B18" s="425">
        <v>111</v>
      </c>
      <c r="C18" s="425">
        <v>95</v>
      </c>
      <c r="D18" s="87">
        <v>112</v>
      </c>
      <c r="E18" s="427">
        <f t="shared" si="2"/>
        <v>100.900900900901</v>
      </c>
      <c r="F18" s="422">
        <f t="shared" si="0"/>
        <v>1.17894736842105</v>
      </c>
      <c r="G18" s="423" t="str">
        <f t="shared" si="1"/>
        <v>是</v>
      </c>
    </row>
    <row r="19" ht="50.1" customHeight="1" spans="1:7">
      <c r="A19" s="428" t="s">
        <v>1691</v>
      </c>
      <c r="B19" s="141">
        <f t="shared" ref="B19:D20" si="3">B5+B7+B9+B11+B13+B15+B17</f>
        <v>-9754</v>
      </c>
      <c r="C19" s="141">
        <f t="shared" si="3"/>
        <v>-20944</v>
      </c>
      <c r="D19" s="141">
        <f t="shared" si="3"/>
        <v>-14372</v>
      </c>
      <c r="E19" s="421">
        <f t="shared" si="2"/>
        <v>0</v>
      </c>
      <c r="F19" s="422">
        <f t="shared" si="0"/>
        <v>0.686210847975554</v>
      </c>
      <c r="G19" s="423" t="str">
        <f t="shared" si="1"/>
        <v>是</v>
      </c>
    </row>
    <row r="20" ht="50.1" customHeight="1" spans="1:7">
      <c r="A20" s="428" t="s">
        <v>1692</v>
      </c>
      <c r="B20" s="141">
        <f>B6+B8+B10+B12+B14+B16+B18</f>
        <v>47340</v>
      </c>
      <c r="C20" s="141">
        <f t="shared" si="3"/>
        <v>50809</v>
      </c>
      <c r="D20" s="141">
        <f t="shared" si="3"/>
        <v>50839</v>
      </c>
      <c r="E20" s="421">
        <f t="shared" si="2"/>
        <v>107.391212505281</v>
      </c>
      <c r="F20" s="422">
        <f t="shared" si="0"/>
        <v>1.00059044657443</v>
      </c>
      <c r="G20" s="423" t="str">
        <f t="shared" si="1"/>
        <v>是</v>
      </c>
    </row>
    <row r="21" spans="1:7">
      <c r="B21" s="429"/>
      <c r="C21" s="429"/>
      <c r="D21" s="430"/>
    </row>
    <row r="22" spans="1:7">
      <c r="B22" s="429"/>
      <c r="C22" s="429"/>
      <c r="D22" s="430"/>
    </row>
    <row r="23" spans="1:7">
      <c r="B23" s="429"/>
      <c r="C23" s="429"/>
      <c r="D23" s="430"/>
    </row>
    <row r="24" spans="1:7">
      <c r="B24" s="429"/>
      <c r="C24" s="429"/>
      <c r="D24" s="430"/>
    </row>
  </sheetData>
  <autoFilter xmlns:etc="http://www.wps.cn/officeDocument/2017/etCustomData" ref="A4:G20" etc:filterBottomFollowUsedRange="0">
    <extLst/>
  </autoFilter>
  <mergeCells count="5">
    <mergeCell ref="A1:F1"/>
    <mergeCell ref="C3:D3"/>
    <mergeCell ref="E3:F3"/>
    <mergeCell ref="A3:A4"/>
    <mergeCell ref="B3:B4"/>
  </mergeCells>
  <printOptions horizontalCentered="1"/>
  <pageMargins left="0.472222222222222" right="0.393055555555556" top="0.747916666666667" bottom="0.747916666666667" header="0.314583333333333" footer="0.314583333333333"/>
  <pageSetup paperSize="9" scale="77" fitToHeight="0" orientation="portrait"/>
  <headerFooter alignWithMargins="0">
    <oddFooter>&amp;C&amp;18-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00B0F0"/>
  </sheetPr>
  <dimension ref="A1:I125"/>
  <sheetViews>
    <sheetView showZeros="0" view="pageBreakPreview" zoomScale="70" zoomScaleNormal="70" workbookViewId="0">
      <pane xSplit="2" ySplit="3" topLeftCell="C37" activePane="bottomRight" state="frozen"/>
      <selection/>
      <selection pane="topRight"/>
      <selection pane="bottomLeft"/>
      <selection pane="bottomRight" activeCell="L48" sqref="L48"/>
    </sheetView>
  </sheetViews>
  <sheetFormatPr defaultColWidth="9" defaultRowHeight="15.6"/>
  <cols>
    <col min="1" max="1" width="17.6296296296296" style="181" customWidth="1"/>
    <col min="2" max="2" width="64.8148148148148" style="181" customWidth="1"/>
    <col min="3" max="3" width="24.6388888888889" style="181" customWidth="1"/>
    <col min="4" max="4" width="21" style="181" customWidth="1"/>
    <col min="5" max="5" width="22.6296296296296" style="183" customWidth="1"/>
    <col min="6" max="6" width="9" style="383"/>
    <col min="7" max="7" width="18.1296296296296" style="383"/>
    <col min="8" max="8" width="15.5" style="383" customWidth="1"/>
    <col min="9" max="9" width="12.6296296296296" style="383"/>
    <col min="10" max="16384" width="9" style="383"/>
  </cols>
  <sheetData>
    <row r="1" ht="45" customHeight="1" spans="1:9">
      <c r="A1" s="384"/>
      <c r="B1" s="385" t="str">
        <f>YEAR(封面!$B$8)&amp;"年通海县地方一般公共预算收支预算表"</f>
        <v>2026年通海县地方一般公共预算收支预算表</v>
      </c>
      <c r="C1" s="385"/>
      <c r="D1" s="385"/>
      <c r="E1" s="385"/>
    </row>
    <row r="2" ht="18.95" customHeight="1" spans="1:9">
      <c r="B2" s="327" t="s">
        <v>1693</v>
      </c>
      <c r="C2" s="187"/>
      <c r="E2" s="188" t="s">
        <v>10</v>
      </c>
    </row>
    <row r="3" s="381" customFormat="1" ht="45" customHeight="1" spans="1:9">
      <c r="A3" s="80" t="s">
        <v>11</v>
      </c>
      <c r="B3" s="329" t="s">
        <v>12</v>
      </c>
      <c r="C3" s="80" t="str">
        <f>YEAR(封面!$B$8)-1&amp;"年执行数"</f>
        <v>2025年执行数</v>
      </c>
      <c r="D3" s="80" t="str">
        <f>YEAR(封面!$B$8)&amp;"年预算数"</f>
        <v>2026年预算数</v>
      </c>
      <c r="E3" s="329" t="s">
        <v>1694</v>
      </c>
      <c r="F3" s="386" t="s">
        <v>13</v>
      </c>
    </row>
    <row r="4" ht="24.5" customHeight="1" spans="1:9">
      <c r="A4" s="387">
        <v>101</v>
      </c>
      <c r="B4" s="388" t="s">
        <v>16</v>
      </c>
      <c r="C4" s="216">
        <f>SUM(C5:C19)</f>
        <v>30050</v>
      </c>
      <c r="D4" s="216">
        <f>SUM(D5:D19)</f>
        <v>34000</v>
      </c>
      <c r="E4" s="389">
        <f t="shared" ref="E4:E28" si="0">IFERROR(IF(C4&lt;0,"",IFERROR(D4/C4,0))*100,0)</f>
        <v>113.144758735441</v>
      </c>
      <c r="F4" s="334" t="str">
        <f>IF(LEN(A4)=3,"是",IF(B4&lt;&gt;"",IF(SUM(C4:D4)&lt;&gt;0,"是","否"),"是"))</f>
        <v>是</v>
      </c>
      <c r="G4" s="390"/>
    </row>
    <row r="5" ht="24.5" customHeight="1" spans="1:9">
      <c r="A5" s="391">
        <v>10101</v>
      </c>
      <c r="B5" s="372" t="s">
        <v>17</v>
      </c>
      <c r="C5" s="392">
        <f>'01-1'!E6</f>
        <v>10383</v>
      </c>
      <c r="D5" s="147">
        <v>12720</v>
      </c>
      <c r="E5" s="393">
        <f t="shared" si="0"/>
        <v>122.507945680439</v>
      </c>
      <c r="F5" s="334" t="str">
        <f t="shared" ref="F5:F31" si="1">IF(LEN(A5)=3,"是",IF(B5&lt;&gt;"",IF(SUM(C5:D5)&lt;&gt;0,"是","否"),"是"))</f>
        <v>是</v>
      </c>
    </row>
    <row r="6" ht="24.5" customHeight="1" spans="1:9">
      <c r="A6" s="391">
        <v>10104</v>
      </c>
      <c r="B6" s="372" t="s">
        <v>18</v>
      </c>
      <c r="C6" s="392">
        <f>'01-1'!E7</f>
        <v>1368</v>
      </c>
      <c r="D6" s="147">
        <v>1400</v>
      </c>
      <c r="E6" s="393">
        <f t="shared" si="0"/>
        <v>102.33918128655</v>
      </c>
      <c r="F6" s="334" t="str">
        <f t="shared" si="1"/>
        <v>是</v>
      </c>
    </row>
    <row r="7" ht="24.5" customHeight="1" spans="1:9">
      <c r="A7" s="391">
        <v>10106</v>
      </c>
      <c r="B7" s="372" t="s">
        <v>19</v>
      </c>
      <c r="C7" s="392">
        <f>'01-1'!E8</f>
        <v>546</v>
      </c>
      <c r="D7" s="147">
        <v>550</v>
      </c>
      <c r="E7" s="393">
        <f t="shared" si="0"/>
        <v>100.732600732601</v>
      </c>
      <c r="F7" s="334" t="str">
        <f t="shared" si="1"/>
        <v>是</v>
      </c>
    </row>
    <row r="8" ht="24.5" customHeight="1" spans="1:9">
      <c r="A8" s="391">
        <v>10107</v>
      </c>
      <c r="B8" s="372" t="s">
        <v>20</v>
      </c>
      <c r="C8" s="392">
        <f>'01-1'!E9</f>
        <v>662</v>
      </c>
      <c r="D8" s="147">
        <v>800</v>
      </c>
      <c r="E8" s="393">
        <f t="shared" si="0"/>
        <v>120.845921450151</v>
      </c>
      <c r="F8" s="334" t="str">
        <f t="shared" si="1"/>
        <v>是</v>
      </c>
    </row>
    <row r="9" ht="24.5" customHeight="1" spans="1:9">
      <c r="A9" s="391">
        <v>10109</v>
      </c>
      <c r="B9" s="372" t="s">
        <v>21</v>
      </c>
      <c r="C9" s="392">
        <f>'01-1'!E10</f>
        <v>972</v>
      </c>
      <c r="D9" s="147">
        <v>1100</v>
      </c>
      <c r="E9" s="393">
        <f t="shared" si="0"/>
        <v>113.168724279835</v>
      </c>
      <c r="F9" s="334" t="str">
        <f t="shared" si="1"/>
        <v>是</v>
      </c>
    </row>
    <row r="10" ht="24.5" customHeight="1" spans="1:9">
      <c r="A10" s="391">
        <v>10110</v>
      </c>
      <c r="B10" s="372" t="s">
        <v>22</v>
      </c>
      <c r="C10" s="392">
        <f>'01-1'!E11</f>
        <v>1764</v>
      </c>
      <c r="D10" s="147">
        <v>1900</v>
      </c>
      <c r="E10" s="393">
        <f t="shared" si="0"/>
        <v>107.709750566893</v>
      </c>
      <c r="F10" s="334" t="str">
        <f t="shared" si="1"/>
        <v>是</v>
      </c>
    </row>
    <row r="11" ht="24.5" customHeight="1" spans="1:9">
      <c r="A11" s="391">
        <v>10111</v>
      </c>
      <c r="B11" s="372" t="s">
        <v>23</v>
      </c>
      <c r="C11" s="392">
        <f>'01-1'!E12</f>
        <v>899</v>
      </c>
      <c r="D11" s="147">
        <v>1000</v>
      </c>
      <c r="E11" s="393">
        <f t="shared" si="0"/>
        <v>111.234705228031</v>
      </c>
      <c r="F11" s="334" t="str">
        <f t="shared" si="1"/>
        <v>是</v>
      </c>
    </row>
    <row r="12" ht="24.5" customHeight="1" spans="1:9">
      <c r="A12" s="391">
        <v>10112</v>
      </c>
      <c r="B12" s="372" t="s">
        <v>24</v>
      </c>
      <c r="C12" s="392">
        <f>'01-1'!E13</f>
        <v>1577</v>
      </c>
      <c r="D12" s="147">
        <v>1850</v>
      </c>
      <c r="E12" s="393">
        <f t="shared" si="0"/>
        <v>117.311350665821</v>
      </c>
      <c r="F12" s="334" t="str">
        <f t="shared" si="1"/>
        <v>是</v>
      </c>
    </row>
    <row r="13" ht="24.5" customHeight="1" spans="1:9">
      <c r="A13" s="391">
        <v>10113</v>
      </c>
      <c r="B13" s="372" t="s">
        <v>25</v>
      </c>
      <c r="C13" s="392">
        <f>'01-1'!E14</f>
        <v>1551</v>
      </c>
      <c r="D13" s="147">
        <v>1800</v>
      </c>
      <c r="E13" s="393">
        <f t="shared" si="0"/>
        <v>116.05415860735</v>
      </c>
      <c r="F13" s="334" t="str">
        <f t="shared" si="1"/>
        <v>是</v>
      </c>
    </row>
    <row r="14" ht="24.5" customHeight="1" spans="1:9">
      <c r="A14" s="391">
        <v>10114</v>
      </c>
      <c r="B14" s="372" t="s">
        <v>26</v>
      </c>
      <c r="C14" s="392">
        <f>'01-1'!E15</f>
        <v>1845</v>
      </c>
      <c r="D14" s="147">
        <v>1950</v>
      </c>
      <c r="E14" s="393">
        <f t="shared" si="0"/>
        <v>105.691056910569</v>
      </c>
      <c r="F14" s="334" t="str">
        <f t="shared" si="1"/>
        <v>是</v>
      </c>
      <c r="H14" s="187"/>
      <c r="I14" s="394"/>
    </row>
    <row r="15" ht="24.5" customHeight="1" spans="1:9">
      <c r="A15" s="391">
        <v>10118</v>
      </c>
      <c r="B15" s="372" t="s">
        <v>27</v>
      </c>
      <c r="C15" s="392">
        <f>'01-1'!E16</f>
        <v>364</v>
      </c>
      <c r="D15" s="147">
        <v>500</v>
      </c>
      <c r="E15" s="393">
        <f t="shared" si="0"/>
        <v>137.362637362637</v>
      </c>
      <c r="F15" s="334" t="str">
        <f t="shared" si="1"/>
        <v>是</v>
      </c>
    </row>
    <row r="16" ht="24.5" customHeight="1" spans="1:9">
      <c r="A16" s="391">
        <v>10119</v>
      </c>
      <c r="B16" s="372" t="s">
        <v>28</v>
      </c>
      <c r="C16" s="392">
        <f>'01-1'!E17</f>
        <v>1850</v>
      </c>
      <c r="D16" s="147">
        <v>2150</v>
      </c>
      <c r="E16" s="393">
        <f t="shared" si="0"/>
        <v>116.216216216216</v>
      </c>
      <c r="F16" s="334" t="str">
        <f t="shared" si="1"/>
        <v>是</v>
      </c>
    </row>
    <row r="17" ht="24.5" customHeight="1" spans="1:6">
      <c r="A17" s="391">
        <v>10120</v>
      </c>
      <c r="B17" s="372" t="s">
        <v>29</v>
      </c>
      <c r="C17" s="392">
        <f>'01-1'!E18</f>
        <v>6081</v>
      </c>
      <c r="D17" s="147">
        <v>6100</v>
      </c>
      <c r="E17" s="393">
        <f t="shared" si="0"/>
        <v>100.312448610426</v>
      </c>
      <c r="F17" s="334" t="str">
        <f t="shared" si="1"/>
        <v>是</v>
      </c>
    </row>
    <row r="18" ht="24.5" customHeight="1" spans="1:6">
      <c r="A18" s="391">
        <v>10121</v>
      </c>
      <c r="B18" s="372" t="s">
        <v>30</v>
      </c>
      <c r="C18" s="392">
        <f>'01-1'!E19</f>
        <v>169</v>
      </c>
      <c r="D18" s="147">
        <v>180</v>
      </c>
      <c r="E18" s="393">
        <f t="shared" si="0"/>
        <v>106.508875739645</v>
      </c>
      <c r="F18" s="334" t="str">
        <f t="shared" si="1"/>
        <v>是</v>
      </c>
    </row>
    <row r="19" ht="24.5" customHeight="1" spans="1:6">
      <c r="A19" s="391">
        <v>10199</v>
      </c>
      <c r="B19" s="372" t="s">
        <v>31</v>
      </c>
      <c r="C19" s="392">
        <f>'01-1'!E20</f>
        <v>19</v>
      </c>
      <c r="D19" s="147"/>
      <c r="E19" s="393">
        <f t="shared" si="0"/>
        <v>0</v>
      </c>
      <c r="F19" s="334" t="str">
        <f t="shared" si="1"/>
        <v>是</v>
      </c>
    </row>
    <row r="20" ht="24.5" customHeight="1" spans="1:6">
      <c r="A20" s="387">
        <v>103</v>
      </c>
      <c r="B20" s="388" t="s">
        <v>32</v>
      </c>
      <c r="C20" s="216">
        <f>SUM(C21:C28)</f>
        <v>32643</v>
      </c>
      <c r="D20" s="216">
        <f>SUM(D21:D28)</f>
        <v>29333</v>
      </c>
      <c r="E20" s="389">
        <f t="shared" si="0"/>
        <v>89.8600006126888</v>
      </c>
      <c r="F20" s="334" t="str">
        <f t="shared" si="1"/>
        <v>是</v>
      </c>
    </row>
    <row r="21" ht="24.5" customHeight="1" spans="1:6">
      <c r="A21" s="201">
        <v>10302</v>
      </c>
      <c r="B21" s="372" t="s">
        <v>33</v>
      </c>
      <c r="C21" s="392">
        <f>'01-1'!E22</f>
        <v>1622</v>
      </c>
      <c r="D21" s="147">
        <v>1610</v>
      </c>
      <c r="E21" s="393">
        <f t="shared" si="0"/>
        <v>99.2601726263872</v>
      </c>
      <c r="F21" s="334" t="str">
        <f t="shared" si="1"/>
        <v>是</v>
      </c>
    </row>
    <row r="22" ht="24.5" customHeight="1" spans="1:6">
      <c r="A22" s="391">
        <v>10304</v>
      </c>
      <c r="B22" s="372" t="s">
        <v>34</v>
      </c>
      <c r="C22" s="392">
        <f>'01-1'!E23</f>
        <v>11223</v>
      </c>
      <c r="D22" s="147">
        <v>8329</v>
      </c>
      <c r="E22" s="393">
        <f t="shared" si="0"/>
        <v>74.2136683596187</v>
      </c>
      <c r="F22" s="334" t="str">
        <f t="shared" si="1"/>
        <v>是</v>
      </c>
    </row>
    <row r="23" ht="24.5" customHeight="1" spans="1:6">
      <c r="A23" s="391">
        <v>10305</v>
      </c>
      <c r="B23" s="372" t="s">
        <v>35</v>
      </c>
      <c r="C23" s="392">
        <f>'01-1'!E24</f>
        <v>1878</v>
      </c>
      <c r="D23" s="147">
        <v>2428</v>
      </c>
      <c r="E23" s="393">
        <f t="shared" si="0"/>
        <v>129.286474973376</v>
      </c>
      <c r="F23" s="334" t="str">
        <f t="shared" si="1"/>
        <v>是</v>
      </c>
    </row>
    <row r="24" ht="36" customHeight="1" spans="1:6">
      <c r="A24" s="391">
        <v>10306</v>
      </c>
      <c r="B24" s="372" t="s">
        <v>36</v>
      </c>
      <c r="C24" s="392">
        <f>'01-1'!E25</f>
        <v>0</v>
      </c>
      <c r="D24" s="147"/>
      <c r="E24" s="393">
        <f t="shared" si="0"/>
        <v>0</v>
      </c>
      <c r="F24" s="334" t="str">
        <f t="shared" si="1"/>
        <v>否</v>
      </c>
    </row>
    <row r="25" ht="24.5" customHeight="1" spans="1:6">
      <c r="A25" s="391">
        <v>10307</v>
      </c>
      <c r="B25" s="372" t="s">
        <v>37</v>
      </c>
      <c r="C25" s="392">
        <f>'01-1'!E26</f>
        <v>17728</v>
      </c>
      <c r="D25" s="147">
        <v>16745</v>
      </c>
      <c r="E25" s="393">
        <f t="shared" si="0"/>
        <v>94.4550992779783</v>
      </c>
      <c r="F25" s="334" t="str">
        <f t="shared" si="1"/>
        <v>是</v>
      </c>
    </row>
    <row r="26" ht="36" customHeight="1" spans="1:6">
      <c r="A26" s="391">
        <v>10308</v>
      </c>
      <c r="B26" s="372" t="s">
        <v>38</v>
      </c>
      <c r="C26" s="392">
        <f>'01-1'!E27</f>
        <v>0</v>
      </c>
      <c r="D26" s="147"/>
      <c r="E26" s="393">
        <f t="shared" si="0"/>
        <v>0</v>
      </c>
      <c r="F26" s="334" t="str">
        <f t="shared" si="1"/>
        <v>否</v>
      </c>
    </row>
    <row r="27" ht="24.5" customHeight="1" spans="1:6">
      <c r="A27" s="391">
        <v>10309</v>
      </c>
      <c r="B27" s="372" t="s">
        <v>39</v>
      </c>
      <c r="C27" s="392">
        <f>'01-1'!E28</f>
        <v>164</v>
      </c>
      <c r="D27" s="147">
        <v>120</v>
      </c>
      <c r="E27" s="393">
        <f t="shared" si="0"/>
        <v>73.1707317073171</v>
      </c>
      <c r="F27" s="334" t="str">
        <f t="shared" si="1"/>
        <v>是</v>
      </c>
    </row>
    <row r="28" ht="24.5" customHeight="1" spans="1:6">
      <c r="A28" s="391">
        <v>10399</v>
      </c>
      <c r="B28" s="372" t="s">
        <v>40</v>
      </c>
      <c r="C28" s="392">
        <f>'01-1'!E29</f>
        <v>28</v>
      </c>
      <c r="D28" s="147">
        <v>101</v>
      </c>
      <c r="E28" s="393">
        <f t="shared" si="0"/>
        <v>360.714285714286</v>
      </c>
      <c r="F28" s="334" t="str">
        <f t="shared" si="1"/>
        <v>是</v>
      </c>
    </row>
    <row r="29" s="187" customFormat="1" ht="24.5" customHeight="1" spans="1:6">
      <c r="A29" s="395"/>
      <c r="B29" s="368" t="s">
        <v>41</v>
      </c>
      <c r="C29" s="216">
        <f>SUM(C20,C4)</f>
        <v>62693</v>
      </c>
      <c r="D29" s="216">
        <f>SUM(D20,D4)</f>
        <v>63333</v>
      </c>
      <c r="E29" s="389">
        <f t="shared" ref="E29:E34" si="2">IF(C29&lt;0,"",IFERROR(D29/C29,0))*100</f>
        <v>101.020847622542</v>
      </c>
      <c r="F29" s="334" t="str">
        <f t="shared" si="1"/>
        <v>是</v>
      </c>
    </row>
    <row r="30" ht="36" customHeight="1" spans="1:6">
      <c r="A30" s="289">
        <v>1050401</v>
      </c>
      <c r="B30" s="396" t="s">
        <v>42</v>
      </c>
      <c r="C30" s="216">
        <f>SUM(C31,C34:C36)</f>
        <v>0</v>
      </c>
      <c r="D30" s="216">
        <f>SUM(D31,D34:D36)</f>
        <v>0</v>
      </c>
      <c r="E30" s="389">
        <f t="shared" si="2"/>
        <v>0</v>
      </c>
      <c r="F30" s="334" t="str">
        <f t="shared" si="1"/>
        <v>否</v>
      </c>
    </row>
    <row r="31" ht="36" customHeight="1" spans="1:6">
      <c r="A31" s="296">
        <v>105040101</v>
      </c>
      <c r="B31" s="373" t="s">
        <v>43</v>
      </c>
      <c r="C31" s="147">
        <f>'01-1'!E32</f>
        <v>0</v>
      </c>
      <c r="D31" s="147"/>
      <c r="E31" s="393">
        <f t="shared" si="2"/>
        <v>0</v>
      </c>
      <c r="F31" s="334" t="str">
        <f t="shared" si="1"/>
        <v>否</v>
      </c>
    </row>
    <row r="32" ht="36" customHeight="1" spans="1:6">
      <c r="A32" s="296"/>
      <c r="B32" s="376" t="s">
        <v>44</v>
      </c>
      <c r="C32" s="147">
        <f>'01-1'!E33</f>
        <v>0</v>
      </c>
      <c r="D32" s="147"/>
      <c r="E32" s="397">
        <f t="shared" si="2"/>
        <v>0</v>
      </c>
      <c r="F32" s="334" t="s">
        <v>45</v>
      </c>
    </row>
    <row r="33" ht="36" customHeight="1" spans="1:6">
      <c r="A33" s="296"/>
      <c r="B33" s="376" t="s">
        <v>46</v>
      </c>
      <c r="C33" s="147">
        <f>'01-1'!E34</f>
        <v>0</v>
      </c>
      <c r="D33" s="147"/>
      <c r="E33" s="397">
        <f t="shared" si="2"/>
        <v>0</v>
      </c>
      <c r="F33" s="334" t="s">
        <v>45</v>
      </c>
    </row>
    <row r="34" ht="36" customHeight="1" spans="1:6">
      <c r="A34" s="296">
        <v>105040102</v>
      </c>
      <c r="B34" s="373" t="s">
        <v>47</v>
      </c>
      <c r="C34" s="147">
        <f>'01-1'!E35</f>
        <v>0</v>
      </c>
      <c r="D34" s="147"/>
      <c r="E34" s="393">
        <f t="shared" si="2"/>
        <v>0</v>
      </c>
      <c r="F34" s="334" t="str">
        <f>IF(LEN(A34)=3,"是",IF(B34&lt;&gt;"",IF(SUM(C34:D34)&lt;&gt;0,"是","否"),"是"))</f>
        <v>否</v>
      </c>
    </row>
    <row r="35" ht="24.5" customHeight="1" spans="1:6">
      <c r="A35" s="296">
        <v>105040103</v>
      </c>
      <c r="B35" s="373" t="s">
        <v>48</v>
      </c>
      <c r="C35" s="147"/>
      <c r="D35" s="147"/>
      <c r="E35" s="393"/>
      <c r="F35" s="334"/>
    </row>
    <row r="36" ht="36" customHeight="1" spans="1:6">
      <c r="A36" s="296">
        <v>105040104</v>
      </c>
      <c r="B36" s="373" t="s">
        <v>49</v>
      </c>
      <c r="C36" s="147">
        <f>'01-1'!E37</f>
        <v>0</v>
      </c>
      <c r="D36" s="147"/>
      <c r="E36" s="397">
        <f t="shared" ref="E36:E93" si="3">IF(C36&lt;0,"",IFERROR(D36/C36,0))*100</f>
        <v>0</v>
      </c>
      <c r="F36" s="334" t="str">
        <f>IF(LEN(A36)=3,"是",IF(B36&lt;&gt;"",IF(SUM(C36:D36)&lt;&gt;0,"是","否"),"是"))</f>
        <v>否</v>
      </c>
    </row>
    <row r="37" ht="24.5" customHeight="1" spans="1:6">
      <c r="A37" s="387">
        <v>110</v>
      </c>
      <c r="B37" s="388" t="s">
        <v>50</v>
      </c>
      <c r="C37" s="216">
        <f>SUM(C38,C45,C81,C103:C104,C108,C113,C118)</f>
        <v>233805</v>
      </c>
      <c r="D37" s="216">
        <f>SUM(D38,D45,D81,D103:D104,D108,D113,D118)</f>
        <v>190002</v>
      </c>
      <c r="E37" s="398">
        <f t="shared" si="3"/>
        <v>81.2651568614871</v>
      </c>
      <c r="F37" s="334" t="str">
        <f>IF(LEN(A37)&lt;=5,IF(B37&lt;&gt;"",IF(SUM(C37:D37)&gt;0,"是","否"),"否"),"否")</f>
        <v>是</v>
      </c>
    </row>
    <row r="38" ht="24.5" customHeight="1" spans="1:6">
      <c r="A38" s="296">
        <v>11001</v>
      </c>
      <c r="B38" s="372" t="s">
        <v>51</v>
      </c>
      <c r="C38" s="147">
        <f>'01-1'!E39</f>
        <v>1435</v>
      </c>
      <c r="D38" s="147">
        <f>SUM(D39:D44)</f>
        <v>1650</v>
      </c>
      <c r="E38" s="399">
        <f t="shared" si="3"/>
        <v>114.982578397213</v>
      </c>
      <c r="F38" s="334" t="str">
        <f>IF(LEN(A38)&lt;=7,IF(B38&lt;&gt;"",IF(SUM(C38:D38)&gt;0,"是","否"),"否"),"否")</f>
        <v>是</v>
      </c>
    </row>
    <row r="39" ht="24.5" customHeight="1" spans="1:6">
      <c r="A39" s="296">
        <v>1100102</v>
      </c>
      <c r="B39" s="373" t="s">
        <v>52</v>
      </c>
      <c r="C39" s="147">
        <f>'01-1'!E40</f>
        <v>1668</v>
      </c>
      <c r="D39" s="147">
        <v>1668</v>
      </c>
      <c r="E39" s="399">
        <f t="shared" si="3"/>
        <v>100</v>
      </c>
      <c r="F39" s="334" t="str">
        <f t="shared" ref="F39:F70" si="4">IF(LEN(A39)&lt;=7,IF(B39&lt;&gt;"",IF(SUM(C39:D39)&gt;0,"是","否"),"否"),"否")</f>
        <v>是</v>
      </c>
    </row>
    <row r="40" ht="24.5" customHeight="1" spans="1:6">
      <c r="A40" s="296">
        <v>1100103</v>
      </c>
      <c r="B40" s="373" t="s">
        <v>53</v>
      </c>
      <c r="C40" s="147">
        <f>'01-1'!E41</f>
        <v>74</v>
      </c>
      <c r="D40" s="147">
        <v>74</v>
      </c>
      <c r="E40" s="399">
        <f t="shared" si="3"/>
        <v>100</v>
      </c>
      <c r="F40" s="334" t="str">
        <f t="shared" si="4"/>
        <v>是</v>
      </c>
    </row>
    <row r="41" ht="24.5" customHeight="1" spans="1:6">
      <c r="A41" s="296">
        <v>1100104</v>
      </c>
      <c r="B41" s="373" t="s">
        <v>54</v>
      </c>
      <c r="C41" s="147">
        <f>'01-1'!E42</f>
        <v>684</v>
      </c>
      <c r="D41" s="147">
        <v>684</v>
      </c>
      <c r="E41" s="399">
        <f t="shared" si="3"/>
        <v>100</v>
      </c>
      <c r="F41" s="334" t="str">
        <f t="shared" si="4"/>
        <v>是</v>
      </c>
    </row>
    <row r="42" ht="36" customHeight="1" spans="1:6">
      <c r="A42" s="296">
        <v>1100105</v>
      </c>
      <c r="B42" s="373" t="s">
        <v>55</v>
      </c>
      <c r="C42" s="147">
        <f>'01-1'!E43</f>
        <v>0</v>
      </c>
      <c r="D42" s="147">
        <v>0</v>
      </c>
      <c r="E42" s="399">
        <f t="shared" si="3"/>
        <v>0</v>
      </c>
      <c r="F42" s="334" t="str">
        <f t="shared" si="4"/>
        <v>否</v>
      </c>
    </row>
    <row r="43" ht="36" customHeight="1" spans="1:6">
      <c r="A43" s="296">
        <v>1100106</v>
      </c>
      <c r="B43" s="373" t="s">
        <v>56</v>
      </c>
      <c r="C43" s="147">
        <f>'01-1'!E44</f>
        <v>-776</v>
      </c>
      <c r="D43" s="147">
        <v>-776</v>
      </c>
      <c r="E43" s="235" t="str">
        <f>IF(C43&lt;0,"",IFERROR(D43/C43-1,0))</f>
        <v/>
      </c>
      <c r="F43" s="334" t="str">
        <f t="shared" si="4"/>
        <v>否</v>
      </c>
    </row>
    <row r="44" ht="36" customHeight="1" spans="1:6">
      <c r="A44" s="296">
        <v>1100199</v>
      </c>
      <c r="B44" s="373" t="s">
        <v>57</v>
      </c>
      <c r="C44" s="147">
        <f>'01-1'!E45</f>
        <v>-215</v>
      </c>
      <c r="D44" s="147"/>
      <c r="E44" s="235" t="str">
        <f>IF(C44&lt;0,"",IFERROR(D44/C44-1,0))</f>
        <v/>
      </c>
      <c r="F44" s="334" t="str">
        <f t="shared" si="4"/>
        <v>否</v>
      </c>
    </row>
    <row r="45" ht="24.5" customHeight="1" spans="1:6">
      <c r="A45" s="296">
        <v>11002</v>
      </c>
      <c r="B45" s="372" t="s">
        <v>58</v>
      </c>
      <c r="C45" s="147">
        <f>'01-1'!E46</f>
        <v>144389</v>
      </c>
      <c r="D45" s="147">
        <f>SUM(D46:D80)</f>
        <v>127003</v>
      </c>
      <c r="E45" s="399">
        <f>IF(C45&lt;0,"",IFERROR(D45/C45,0))*100</f>
        <v>87.9589165379634</v>
      </c>
      <c r="F45" s="334" t="str">
        <f t="shared" si="4"/>
        <v>是</v>
      </c>
    </row>
    <row r="46" ht="36" customHeight="1" spans="1:6">
      <c r="A46" s="296">
        <v>1100201</v>
      </c>
      <c r="B46" s="373" t="s">
        <v>59</v>
      </c>
      <c r="C46" s="147">
        <f>'01-1'!E47</f>
        <v>0</v>
      </c>
      <c r="D46" s="147">
        <v>0</v>
      </c>
      <c r="E46" s="400">
        <f t="shared" si="3"/>
        <v>0</v>
      </c>
      <c r="F46" s="334" t="str">
        <f t="shared" si="4"/>
        <v>否</v>
      </c>
    </row>
    <row r="47" ht="24.5" customHeight="1" spans="1:6">
      <c r="A47" s="296">
        <v>1100202</v>
      </c>
      <c r="B47" s="373" t="s">
        <v>60</v>
      </c>
      <c r="C47" s="147">
        <f>'01-1'!E48</f>
        <v>19498</v>
      </c>
      <c r="D47" s="147">
        <v>20473</v>
      </c>
      <c r="E47" s="399">
        <f t="shared" si="3"/>
        <v>105.000512873115</v>
      </c>
      <c r="F47" s="334" t="str">
        <f t="shared" si="4"/>
        <v>是</v>
      </c>
    </row>
    <row r="48" ht="24.5" customHeight="1" spans="1:6">
      <c r="A48" s="296">
        <v>1100207</v>
      </c>
      <c r="B48" s="373" t="s">
        <v>61</v>
      </c>
      <c r="C48" s="147">
        <f>'01-1'!E49</f>
        <v>27304</v>
      </c>
      <c r="D48" s="147">
        <v>28669</v>
      </c>
      <c r="E48" s="399">
        <f t="shared" si="3"/>
        <v>104.999267506592</v>
      </c>
      <c r="F48" s="334" t="str">
        <f t="shared" si="4"/>
        <v>是</v>
      </c>
    </row>
    <row r="49" ht="24.5" customHeight="1" spans="1:6">
      <c r="A49" s="296">
        <v>1100208</v>
      </c>
      <c r="B49" s="373" t="s">
        <v>62</v>
      </c>
      <c r="C49" s="147">
        <f>'01-1'!E50</f>
        <v>38392</v>
      </c>
      <c r="D49" s="147">
        <v>18392</v>
      </c>
      <c r="E49" s="399">
        <f t="shared" si="3"/>
        <v>47.9058137111898</v>
      </c>
      <c r="F49" s="334" t="str">
        <f t="shared" si="4"/>
        <v>是</v>
      </c>
    </row>
    <row r="50" ht="36" customHeight="1" spans="1:6">
      <c r="A50" s="296">
        <v>1100212</v>
      </c>
      <c r="B50" s="373" t="s">
        <v>1695</v>
      </c>
      <c r="C50" s="147">
        <f>'01-1'!E51</f>
        <v>0</v>
      </c>
      <c r="D50" s="147">
        <v>0</v>
      </c>
      <c r="E50" s="399">
        <f t="shared" si="3"/>
        <v>0</v>
      </c>
      <c r="F50" s="334" t="str">
        <f t="shared" si="4"/>
        <v>否</v>
      </c>
    </row>
    <row r="51" ht="36" customHeight="1" spans="1:6">
      <c r="A51" s="296">
        <v>1100214</v>
      </c>
      <c r="B51" s="373" t="s">
        <v>64</v>
      </c>
      <c r="C51" s="147">
        <f>'01-1'!E52</f>
        <v>0</v>
      </c>
      <c r="D51" s="147">
        <v>0</v>
      </c>
      <c r="E51" s="400">
        <f t="shared" si="3"/>
        <v>0</v>
      </c>
      <c r="F51" s="334" t="str">
        <f t="shared" si="4"/>
        <v>否</v>
      </c>
    </row>
    <row r="52" ht="36" customHeight="1" spans="1:6">
      <c r="A52" s="296">
        <v>1100225</v>
      </c>
      <c r="B52" s="373" t="s">
        <v>65</v>
      </c>
      <c r="C52" s="147">
        <f>'01-1'!E53</f>
        <v>0</v>
      </c>
      <c r="D52" s="147">
        <v>0</v>
      </c>
      <c r="E52" s="399">
        <f t="shared" si="3"/>
        <v>0</v>
      </c>
      <c r="F52" s="334" t="str">
        <f t="shared" si="4"/>
        <v>否</v>
      </c>
    </row>
    <row r="53" ht="24.5" customHeight="1" spans="1:6">
      <c r="A53" s="296">
        <v>1100226</v>
      </c>
      <c r="B53" s="373" t="s">
        <v>66</v>
      </c>
      <c r="C53" s="147">
        <f>'01-1'!E54</f>
        <v>4227</v>
      </c>
      <c r="D53" s="147">
        <v>4227</v>
      </c>
      <c r="E53" s="399">
        <f t="shared" si="3"/>
        <v>100</v>
      </c>
      <c r="F53" s="334" t="str">
        <f t="shared" si="4"/>
        <v>是</v>
      </c>
    </row>
    <row r="54" ht="24.5" customHeight="1" spans="1:6">
      <c r="A54" s="296">
        <v>1100227</v>
      </c>
      <c r="B54" s="373" t="s">
        <v>67</v>
      </c>
      <c r="C54" s="147">
        <f>'01-1'!E55</f>
        <v>9805</v>
      </c>
      <c r="D54" s="147">
        <v>9805</v>
      </c>
      <c r="E54" s="399">
        <f t="shared" si="3"/>
        <v>100</v>
      </c>
      <c r="F54" s="334" t="str">
        <f t="shared" si="4"/>
        <v>是</v>
      </c>
    </row>
    <row r="55" ht="36" customHeight="1" spans="1:6">
      <c r="A55" s="296">
        <v>1100228</v>
      </c>
      <c r="B55" s="373" t="s">
        <v>68</v>
      </c>
      <c r="C55" s="147">
        <f>'01-1'!E56</f>
        <v>0</v>
      </c>
      <c r="D55" s="147">
        <v>0</v>
      </c>
      <c r="E55" s="399">
        <f t="shared" si="3"/>
        <v>0</v>
      </c>
      <c r="F55" s="334" t="str">
        <f t="shared" si="4"/>
        <v>否</v>
      </c>
    </row>
    <row r="56" ht="36" customHeight="1" spans="1:6">
      <c r="A56" s="296">
        <v>1100229</v>
      </c>
      <c r="B56" s="373" t="s">
        <v>69</v>
      </c>
      <c r="C56" s="147">
        <f>'01-1'!E57</f>
        <v>0</v>
      </c>
      <c r="D56" s="147">
        <v>0</v>
      </c>
      <c r="E56" s="399">
        <f t="shared" si="3"/>
        <v>0</v>
      </c>
      <c r="F56" s="334" t="str">
        <f t="shared" si="4"/>
        <v>否</v>
      </c>
    </row>
    <row r="57" ht="36" customHeight="1" spans="1:6">
      <c r="A57" s="296">
        <v>1100230</v>
      </c>
      <c r="B57" s="373" t="s">
        <v>70</v>
      </c>
      <c r="C57" s="147">
        <f>'01-1'!E58</f>
        <v>0</v>
      </c>
      <c r="D57" s="147">
        <v>0</v>
      </c>
      <c r="E57" s="399">
        <f t="shared" si="3"/>
        <v>0</v>
      </c>
      <c r="F57" s="334" t="str">
        <f t="shared" si="4"/>
        <v>否</v>
      </c>
    </row>
    <row r="58" ht="24.5" customHeight="1" spans="1:6">
      <c r="A58" s="296">
        <v>1100231</v>
      </c>
      <c r="B58" s="373" t="s">
        <v>71</v>
      </c>
      <c r="C58" s="147">
        <f>'01-1'!E59</f>
        <v>1150</v>
      </c>
      <c r="D58" s="147">
        <v>1150</v>
      </c>
      <c r="E58" s="399">
        <f t="shared" si="3"/>
        <v>100</v>
      </c>
      <c r="F58" s="334" t="str">
        <f t="shared" si="4"/>
        <v>是</v>
      </c>
    </row>
    <row r="59" ht="36" customHeight="1" spans="1:6">
      <c r="A59" s="296">
        <v>1100241</v>
      </c>
      <c r="B59" s="373" t="s">
        <v>72</v>
      </c>
      <c r="C59" s="147">
        <f>'01-1'!E60</f>
        <v>0</v>
      </c>
      <c r="D59" s="147">
        <v>0</v>
      </c>
      <c r="E59" s="400">
        <f t="shared" si="3"/>
        <v>0</v>
      </c>
      <c r="F59" s="334" t="str">
        <f t="shared" si="4"/>
        <v>否</v>
      </c>
    </row>
    <row r="60" ht="36" customHeight="1" spans="1:6">
      <c r="A60" s="296">
        <v>1100242</v>
      </c>
      <c r="B60" s="373" t="s">
        <v>73</v>
      </c>
      <c r="C60" s="147">
        <f>'01-1'!E61</f>
        <v>0</v>
      </c>
      <c r="D60" s="147">
        <v>0</v>
      </c>
      <c r="E60" s="400">
        <f t="shared" si="3"/>
        <v>0</v>
      </c>
      <c r="F60" s="334" t="str">
        <f t="shared" si="4"/>
        <v>否</v>
      </c>
    </row>
    <row r="61" ht="36" customHeight="1" spans="1:6">
      <c r="A61" s="296">
        <v>1100243</v>
      </c>
      <c r="B61" s="373" t="s">
        <v>74</v>
      </c>
      <c r="C61" s="147">
        <f>'01-1'!E62</f>
        <v>0</v>
      </c>
      <c r="D61" s="147">
        <v>0</v>
      </c>
      <c r="E61" s="400">
        <f t="shared" si="3"/>
        <v>0</v>
      </c>
      <c r="F61" s="334" t="str">
        <f t="shared" si="4"/>
        <v>否</v>
      </c>
    </row>
    <row r="62" ht="24.5" customHeight="1" spans="1:6">
      <c r="A62" s="296">
        <v>1100244</v>
      </c>
      <c r="B62" s="373" t="s">
        <v>75</v>
      </c>
      <c r="C62" s="147">
        <f>'01-1'!E63</f>
        <v>1910</v>
      </c>
      <c r="D62" s="147">
        <v>1930</v>
      </c>
      <c r="E62" s="399">
        <f t="shared" si="3"/>
        <v>101.047120418848</v>
      </c>
      <c r="F62" s="334" t="str">
        <f t="shared" si="4"/>
        <v>是</v>
      </c>
    </row>
    <row r="63" ht="24.5" customHeight="1" spans="1:6">
      <c r="A63" s="296">
        <v>1100245</v>
      </c>
      <c r="B63" s="373" t="s">
        <v>76</v>
      </c>
      <c r="C63" s="147">
        <f>'01-1'!E64</f>
        <v>14681</v>
      </c>
      <c r="D63" s="147">
        <v>14828</v>
      </c>
      <c r="E63" s="399">
        <f t="shared" si="3"/>
        <v>101.001294189769</v>
      </c>
      <c r="F63" s="334" t="str">
        <f t="shared" si="4"/>
        <v>是</v>
      </c>
    </row>
    <row r="64" ht="36" customHeight="1" spans="1:6">
      <c r="A64" s="296">
        <v>1100246</v>
      </c>
      <c r="B64" s="373" t="s">
        <v>77</v>
      </c>
      <c r="C64" s="147">
        <f>'01-1'!E65</f>
        <v>0</v>
      </c>
      <c r="D64" s="147">
        <v>0</v>
      </c>
      <c r="E64" s="399">
        <f t="shared" si="3"/>
        <v>0</v>
      </c>
      <c r="F64" s="334" t="str">
        <f t="shared" si="4"/>
        <v>否</v>
      </c>
    </row>
    <row r="65" ht="24.5" customHeight="1" spans="1:6">
      <c r="A65" s="296">
        <v>1100247</v>
      </c>
      <c r="B65" s="373" t="s">
        <v>78</v>
      </c>
      <c r="C65" s="147">
        <f>'01-1'!E66</f>
        <v>287</v>
      </c>
      <c r="D65" s="147">
        <v>287</v>
      </c>
      <c r="E65" s="399">
        <f t="shared" si="3"/>
        <v>100</v>
      </c>
      <c r="F65" s="334" t="str">
        <f t="shared" si="4"/>
        <v>是</v>
      </c>
    </row>
    <row r="66" ht="24.5" customHeight="1" spans="1:6">
      <c r="A66" s="296">
        <v>1100248</v>
      </c>
      <c r="B66" s="373" t="s">
        <v>79</v>
      </c>
      <c r="C66" s="147">
        <f>'01-1'!E67</f>
        <v>10718</v>
      </c>
      <c r="D66" s="147">
        <v>10825</v>
      </c>
      <c r="E66" s="399">
        <f t="shared" si="3"/>
        <v>100.998320582198</v>
      </c>
      <c r="F66" s="334" t="str">
        <f t="shared" si="4"/>
        <v>是</v>
      </c>
    </row>
    <row r="67" ht="24.5" customHeight="1" spans="1:6">
      <c r="A67" s="296">
        <v>1100249</v>
      </c>
      <c r="B67" s="373" t="s">
        <v>80</v>
      </c>
      <c r="C67" s="147">
        <f>'01-1'!E68</f>
        <v>7089</v>
      </c>
      <c r="D67" s="147">
        <v>7089</v>
      </c>
      <c r="E67" s="399">
        <f t="shared" si="3"/>
        <v>100</v>
      </c>
      <c r="F67" s="334" t="str">
        <f t="shared" si="4"/>
        <v>是</v>
      </c>
    </row>
    <row r="68" ht="24.5" customHeight="1" spans="1:6">
      <c r="A68" s="296">
        <v>1100250</v>
      </c>
      <c r="B68" s="373" t="s">
        <v>81</v>
      </c>
      <c r="C68" s="147">
        <f>'01-1'!E69</f>
        <v>611</v>
      </c>
      <c r="D68" s="147">
        <v>611</v>
      </c>
      <c r="E68" s="399">
        <f t="shared" si="3"/>
        <v>100</v>
      </c>
      <c r="F68" s="334" t="str">
        <f t="shared" si="4"/>
        <v>是</v>
      </c>
    </row>
    <row r="69" ht="36" customHeight="1" spans="1:6">
      <c r="A69" s="296">
        <v>1100251</v>
      </c>
      <c r="B69" s="373" t="s">
        <v>82</v>
      </c>
      <c r="C69" s="147">
        <f>'01-1'!E70</f>
        <v>0</v>
      </c>
      <c r="D69" s="147">
        <v>0</v>
      </c>
      <c r="E69" s="400">
        <f t="shared" si="3"/>
        <v>0</v>
      </c>
      <c r="F69" s="334" t="str">
        <f t="shared" si="4"/>
        <v>否</v>
      </c>
    </row>
    <row r="70" ht="24.5" customHeight="1" spans="1:6">
      <c r="A70" s="296">
        <v>1100252</v>
      </c>
      <c r="B70" s="373" t="s">
        <v>83</v>
      </c>
      <c r="C70" s="147">
        <f>'01-1'!E71</f>
        <v>7342</v>
      </c>
      <c r="D70" s="147">
        <v>7342</v>
      </c>
      <c r="E70" s="399">
        <f t="shared" si="3"/>
        <v>100</v>
      </c>
      <c r="F70" s="334" t="str">
        <f t="shared" si="4"/>
        <v>是</v>
      </c>
    </row>
    <row r="71" ht="24.5" customHeight="1" spans="1:6">
      <c r="A71" s="296">
        <v>1100253</v>
      </c>
      <c r="B71" s="373" t="s">
        <v>84</v>
      </c>
      <c r="C71" s="147">
        <f>'01-1'!E72</f>
        <v>411</v>
      </c>
      <c r="D71" s="147">
        <v>411</v>
      </c>
      <c r="E71" s="399">
        <f t="shared" si="3"/>
        <v>100</v>
      </c>
      <c r="F71" s="334" t="str">
        <f t="shared" ref="F71:F102" si="5">IF(LEN(A71)&lt;=7,IF(B71&lt;&gt;"",IF(SUM(C71:D71)&gt;0,"是","否"),"否"),"否")</f>
        <v>是</v>
      </c>
    </row>
    <row r="72" ht="36" customHeight="1" spans="1:6">
      <c r="A72" s="296">
        <v>1100254</v>
      </c>
      <c r="B72" s="373" t="s">
        <v>85</v>
      </c>
      <c r="C72" s="147">
        <f>'01-1'!E73</f>
        <v>0</v>
      </c>
      <c r="D72" s="147">
        <v>0</v>
      </c>
      <c r="E72" s="399">
        <f t="shared" si="3"/>
        <v>0</v>
      </c>
      <c r="F72" s="334" t="str">
        <f t="shared" si="5"/>
        <v>否</v>
      </c>
    </row>
    <row r="73" ht="36" customHeight="1" spans="1:6">
      <c r="A73" s="296">
        <v>1100255</v>
      </c>
      <c r="B73" s="373" t="s">
        <v>86</v>
      </c>
      <c r="C73" s="147">
        <f>'01-1'!E74</f>
        <v>0</v>
      </c>
      <c r="D73" s="147">
        <v>0</v>
      </c>
      <c r="E73" s="400">
        <f t="shared" si="3"/>
        <v>0</v>
      </c>
      <c r="F73" s="334" t="str">
        <f t="shared" si="5"/>
        <v>否</v>
      </c>
    </row>
    <row r="74" ht="36" customHeight="1" spans="1:6">
      <c r="A74" s="296">
        <v>1100256</v>
      </c>
      <c r="B74" s="373" t="s">
        <v>87</v>
      </c>
      <c r="C74" s="147">
        <f>'01-1'!E75</f>
        <v>0</v>
      </c>
      <c r="D74" s="147">
        <v>0</v>
      </c>
      <c r="E74" s="400">
        <f t="shared" si="3"/>
        <v>0</v>
      </c>
      <c r="F74" s="334" t="str">
        <f t="shared" si="5"/>
        <v>否</v>
      </c>
    </row>
    <row r="75" ht="36" customHeight="1" spans="1:6">
      <c r="A75" s="296">
        <v>1100257</v>
      </c>
      <c r="B75" s="373" t="s">
        <v>88</v>
      </c>
      <c r="C75" s="147">
        <f>'01-1'!E76</f>
        <v>0</v>
      </c>
      <c r="D75" s="147">
        <v>0</v>
      </c>
      <c r="E75" s="400">
        <f t="shared" si="3"/>
        <v>0</v>
      </c>
      <c r="F75" s="334" t="str">
        <f t="shared" si="5"/>
        <v>否</v>
      </c>
    </row>
    <row r="76" ht="24.5" customHeight="1" spans="1:6">
      <c r="A76" s="296">
        <v>1100258</v>
      </c>
      <c r="B76" s="373" t="s">
        <v>89</v>
      </c>
      <c r="C76" s="147">
        <f>'01-1'!E77</f>
        <v>768</v>
      </c>
      <c r="D76" s="147">
        <v>768</v>
      </c>
      <c r="E76" s="399">
        <f t="shared" si="3"/>
        <v>100</v>
      </c>
      <c r="F76" s="334" t="str">
        <f t="shared" si="5"/>
        <v>是</v>
      </c>
    </row>
    <row r="77" ht="36" customHeight="1" spans="1:6">
      <c r="A77" s="296">
        <v>1100259</v>
      </c>
      <c r="B77" s="373" t="s">
        <v>90</v>
      </c>
      <c r="C77" s="147">
        <f>'01-1'!E78</f>
        <v>0</v>
      </c>
      <c r="D77" s="147">
        <v>0</v>
      </c>
      <c r="E77" s="399">
        <f t="shared" si="3"/>
        <v>0</v>
      </c>
      <c r="F77" s="334" t="str">
        <f t="shared" si="5"/>
        <v>否</v>
      </c>
    </row>
    <row r="78" ht="24.5" customHeight="1" spans="1:6">
      <c r="A78" s="296">
        <v>1100260</v>
      </c>
      <c r="B78" s="373" t="s">
        <v>91</v>
      </c>
      <c r="C78" s="147">
        <f>'01-1'!E79</f>
        <v>69</v>
      </c>
      <c r="D78" s="147">
        <v>69</v>
      </c>
      <c r="E78" s="399">
        <f t="shared" si="3"/>
        <v>100</v>
      </c>
      <c r="F78" s="334" t="str">
        <f t="shared" si="5"/>
        <v>是</v>
      </c>
    </row>
    <row r="79" ht="24.5" customHeight="1" spans="1:6">
      <c r="A79" s="296">
        <v>1100269</v>
      </c>
      <c r="B79" s="373" t="s">
        <v>92</v>
      </c>
      <c r="C79" s="147">
        <f>'01-1'!E80</f>
        <v>7</v>
      </c>
      <c r="D79" s="147">
        <v>7</v>
      </c>
      <c r="E79" s="400">
        <f t="shared" si="3"/>
        <v>100</v>
      </c>
      <c r="F79" s="334" t="str">
        <f t="shared" si="5"/>
        <v>是</v>
      </c>
    </row>
    <row r="80" ht="24.5" customHeight="1" spans="1:6">
      <c r="A80" s="296">
        <v>1100299</v>
      </c>
      <c r="B80" s="373" t="s">
        <v>93</v>
      </c>
      <c r="C80" s="147">
        <f>'01-1'!E81</f>
        <v>120</v>
      </c>
      <c r="D80" s="147">
        <v>120</v>
      </c>
      <c r="E80" s="399">
        <f t="shared" si="3"/>
        <v>100</v>
      </c>
      <c r="F80" s="334" t="str">
        <f t="shared" si="5"/>
        <v>是</v>
      </c>
    </row>
    <row r="81" ht="24.5" customHeight="1" spans="1:6">
      <c r="A81" s="296">
        <v>11003</v>
      </c>
      <c r="B81" s="372" t="s">
        <v>94</v>
      </c>
      <c r="C81" s="147">
        <f>'01-1'!E82</f>
        <v>44526</v>
      </c>
      <c r="D81" s="147">
        <f>SUM(D82:D102)</f>
        <v>50014</v>
      </c>
      <c r="E81" s="399">
        <f t="shared" si="3"/>
        <v>112.325382922338</v>
      </c>
      <c r="F81" s="334" t="str">
        <f t="shared" si="5"/>
        <v>是</v>
      </c>
    </row>
    <row r="82" ht="24.5" customHeight="1" spans="1:6">
      <c r="A82" s="296">
        <v>1100301</v>
      </c>
      <c r="B82" s="373" t="s">
        <v>95</v>
      </c>
      <c r="C82" s="147">
        <f>'01-1'!E83</f>
        <v>1818</v>
      </c>
      <c r="D82" s="147">
        <v>1818</v>
      </c>
      <c r="E82" s="399">
        <f t="shared" si="3"/>
        <v>100</v>
      </c>
      <c r="F82" s="334" t="str">
        <f t="shared" si="5"/>
        <v>是</v>
      </c>
    </row>
    <row r="83" ht="36" customHeight="1" spans="1:6">
      <c r="A83" s="296">
        <v>1100302</v>
      </c>
      <c r="B83" s="373" t="s">
        <v>96</v>
      </c>
      <c r="C83" s="147">
        <f>'01-1'!E84</f>
        <v>0</v>
      </c>
      <c r="D83" s="147">
        <v>0</v>
      </c>
      <c r="E83" s="400">
        <f t="shared" si="3"/>
        <v>0</v>
      </c>
      <c r="F83" s="334" t="str">
        <f t="shared" si="5"/>
        <v>否</v>
      </c>
    </row>
    <row r="84" ht="24.5" customHeight="1" spans="1:6">
      <c r="A84" s="296">
        <v>1100303</v>
      </c>
      <c r="B84" s="373" t="s">
        <v>97</v>
      </c>
      <c r="C84" s="147">
        <f>'01-1'!E85</f>
        <v>109</v>
      </c>
      <c r="D84" s="147">
        <v>109</v>
      </c>
      <c r="E84" s="399">
        <f t="shared" si="3"/>
        <v>100</v>
      </c>
      <c r="F84" s="334" t="str">
        <f t="shared" si="5"/>
        <v>是</v>
      </c>
    </row>
    <row r="85" ht="24.5" customHeight="1" spans="1:6">
      <c r="A85" s="296">
        <v>1100304</v>
      </c>
      <c r="B85" s="373" t="s">
        <v>98</v>
      </c>
      <c r="C85" s="147">
        <f>'01-1'!E86</f>
        <v>61</v>
      </c>
      <c r="D85" s="147">
        <v>61</v>
      </c>
      <c r="E85" s="400">
        <f t="shared" si="3"/>
        <v>100</v>
      </c>
      <c r="F85" s="334" t="str">
        <f t="shared" si="5"/>
        <v>是</v>
      </c>
    </row>
    <row r="86" ht="24.5" customHeight="1" spans="1:6">
      <c r="A86" s="296">
        <v>1100305</v>
      </c>
      <c r="B86" s="373" t="s">
        <v>99</v>
      </c>
      <c r="C86" s="147">
        <f>'01-1'!E87</f>
        <v>339</v>
      </c>
      <c r="D86" s="147">
        <v>339</v>
      </c>
      <c r="E86" s="399">
        <f t="shared" si="3"/>
        <v>100</v>
      </c>
      <c r="F86" s="334" t="str">
        <f t="shared" si="5"/>
        <v>是</v>
      </c>
    </row>
    <row r="87" ht="24.5" customHeight="1" spans="1:6">
      <c r="A87" s="296">
        <v>1100306</v>
      </c>
      <c r="B87" s="373" t="s">
        <v>100</v>
      </c>
      <c r="C87" s="147">
        <f>'01-1'!E88</f>
        <v>267</v>
      </c>
      <c r="D87" s="147">
        <v>267</v>
      </c>
      <c r="E87" s="399">
        <f t="shared" si="3"/>
        <v>100</v>
      </c>
      <c r="F87" s="334" t="str">
        <f t="shared" si="5"/>
        <v>是</v>
      </c>
    </row>
    <row r="88" ht="24.5" customHeight="1" spans="1:6">
      <c r="A88" s="296">
        <v>1100307</v>
      </c>
      <c r="B88" s="373" t="s">
        <v>101</v>
      </c>
      <c r="C88" s="147">
        <f>'01-1'!E89</f>
        <v>287</v>
      </c>
      <c r="D88" s="147">
        <v>287</v>
      </c>
      <c r="E88" s="399">
        <f t="shared" si="3"/>
        <v>100</v>
      </c>
      <c r="F88" s="334" t="str">
        <f t="shared" si="5"/>
        <v>是</v>
      </c>
    </row>
    <row r="89" ht="24.5" customHeight="1" spans="1:6">
      <c r="A89" s="296">
        <v>1100308</v>
      </c>
      <c r="B89" s="373" t="s">
        <v>102</v>
      </c>
      <c r="C89" s="147">
        <f>'01-1'!E90</f>
        <v>1144</v>
      </c>
      <c r="D89" s="147">
        <v>1144</v>
      </c>
      <c r="E89" s="399">
        <f t="shared" si="3"/>
        <v>100</v>
      </c>
      <c r="F89" s="334" t="str">
        <f t="shared" si="5"/>
        <v>是</v>
      </c>
    </row>
    <row r="90" ht="24.5" customHeight="1" spans="1:6">
      <c r="A90" s="296">
        <v>1100310</v>
      </c>
      <c r="B90" s="373" t="s">
        <v>103</v>
      </c>
      <c r="C90" s="147">
        <f>'01-1'!E91</f>
        <v>601</v>
      </c>
      <c r="D90" s="147">
        <v>601</v>
      </c>
      <c r="E90" s="399">
        <f t="shared" si="3"/>
        <v>100</v>
      </c>
      <c r="F90" s="334" t="str">
        <f t="shared" si="5"/>
        <v>是</v>
      </c>
    </row>
    <row r="91" ht="24.5" customHeight="1" spans="1:6">
      <c r="A91" s="296">
        <v>1100311</v>
      </c>
      <c r="B91" s="373" t="s">
        <v>104</v>
      </c>
      <c r="C91" s="147">
        <f>'01-1'!E92</f>
        <v>29640</v>
      </c>
      <c r="D91" s="147">
        <v>35128</v>
      </c>
      <c r="E91" s="399">
        <f t="shared" si="3"/>
        <v>118.515519568151</v>
      </c>
      <c r="F91" s="334" t="str">
        <f t="shared" si="5"/>
        <v>是</v>
      </c>
    </row>
    <row r="92" ht="24.5" customHeight="1" spans="1:6">
      <c r="A92" s="296">
        <v>1100312</v>
      </c>
      <c r="B92" s="373" t="s">
        <v>105</v>
      </c>
      <c r="C92" s="147">
        <f>'01-1'!E93</f>
        <v>925</v>
      </c>
      <c r="D92" s="147">
        <v>925</v>
      </c>
      <c r="E92" s="399">
        <f t="shared" si="3"/>
        <v>100</v>
      </c>
      <c r="F92" s="334" t="str">
        <f t="shared" si="5"/>
        <v>是</v>
      </c>
    </row>
    <row r="93" ht="24.5" customHeight="1" spans="1:6">
      <c r="A93" s="296">
        <v>1100313</v>
      </c>
      <c r="B93" s="373" t="s">
        <v>106</v>
      </c>
      <c r="C93" s="147">
        <f>'01-1'!E94</f>
        <v>7764</v>
      </c>
      <c r="D93" s="147">
        <v>7764</v>
      </c>
      <c r="E93" s="399">
        <f t="shared" si="3"/>
        <v>100</v>
      </c>
      <c r="F93" s="334" t="str">
        <f t="shared" si="5"/>
        <v>是</v>
      </c>
    </row>
    <row r="94" ht="24.5" customHeight="1" spans="1:6">
      <c r="A94" s="296">
        <v>1100314</v>
      </c>
      <c r="B94" s="373" t="s">
        <v>107</v>
      </c>
      <c r="C94" s="147">
        <f>'01-1'!E95</f>
        <v>472</v>
      </c>
      <c r="D94" s="147">
        <v>472</v>
      </c>
      <c r="E94" s="399">
        <f t="shared" ref="E94:E114" si="6">IF(C94&lt;0,"",IFERROR(D94/C94,0))*100</f>
        <v>100</v>
      </c>
      <c r="F94" s="334" t="str">
        <f t="shared" si="5"/>
        <v>是</v>
      </c>
    </row>
    <row r="95" ht="36" customHeight="1" spans="1:6">
      <c r="A95" s="296">
        <v>1100315</v>
      </c>
      <c r="B95" s="373" t="s">
        <v>108</v>
      </c>
      <c r="C95" s="147">
        <f>'01-1'!E96</f>
        <v>0</v>
      </c>
      <c r="D95" s="147">
        <v>0</v>
      </c>
      <c r="E95" s="399">
        <f t="shared" si="6"/>
        <v>0</v>
      </c>
      <c r="F95" s="334" t="str">
        <f t="shared" si="5"/>
        <v>否</v>
      </c>
    </row>
    <row r="96" ht="36" customHeight="1" spans="1:6">
      <c r="A96" s="296">
        <v>1100316</v>
      </c>
      <c r="B96" s="373" t="s">
        <v>109</v>
      </c>
      <c r="C96" s="147">
        <f>'01-1'!E97</f>
        <v>0</v>
      </c>
      <c r="D96" s="147">
        <v>0</v>
      </c>
      <c r="E96" s="399">
        <f t="shared" si="6"/>
        <v>0</v>
      </c>
      <c r="F96" s="334" t="str">
        <f t="shared" si="5"/>
        <v>否</v>
      </c>
    </row>
    <row r="97" ht="36" customHeight="1" spans="1:6">
      <c r="A97" s="296">
        <v>1100317</v>
      </c>
      <c r="B97" s="373" t="s">
        <v>110</v>
      </c>
      <c r="C97" s="147">
        <f>'01-1'!E98</f>
        <v>0</v>
      </c>
      <c r="D97" s="147">
        <v>0</v>
      </c>
      <c r="E97" s="400">
        <f t="shared" si="6"/>
        <v>0</v>
      </c>
      <c r="F97" s="334" t="str">
        <f t="shared" si="5"/>
        <v>否</v>
      </c>
    </row>
    <row r="98" ht="24.5" customHeight="1" spans="1:6">
      <c r="A98" s="296">
        <v>1100320</v>
      </c>
      <c r="B98" s="373" t="s">
        <v>111</v>
      </c>
      <c r="C98" s="147">
        <f>'01-1'!E99</f>
        <v>57</v>
      </c>
      <c r="D98" s="147">
        <v>57</v>
      </c>
      <c r="E98" s="399">
        <f t="shared" si="6"/>
        <v>100</v>
      </c>
      <c r="F98" s="334" t="str">
        <f t="shared" si="5"/>
        <v>是</v>
      </c>
    </row>
    <row r="99" ht="24.5" customHeight="1" spans="1:6">
      <c r="A99" s="296">
        <v>1100321</v>
      </c>
      <c r="B99" s="373" t="s">
        <v>112</v>
      </c>
      <c r="C99" s="147">
        <f>'01-1'!E100</f>
        <v>499</v>
      </c>
      <c r="D99" s="147">
        <v>499</v>
      </c>
      <c r="E99" s="399">
        <f t="shared" si="6"/>
        <v>100</v>
      </c>
      <c r="F99" s="334" t="str">
        <f t="shared" si="5"/>
        <v>是</v>
      </c>
    </row>
    <row r="100" ht="24.5" customHeight="1" spans="1:6">
      <c r="A100" s="296">
        <v>1100322</v>
      </c>
      <c r="B100" s="373" t="s">
        <v>113</v>
      </c>
      <c r="C100" s="147">
        <f>'01-1'!E101</f>
        <v>12</v>
      </c>
      <c r="D100" s="147">
        <v>12</v>
      </c>
      <c r="E100" s="399">
        <f t="shared" si="6"/>
        <v>100</v>
      </c>
      <c r="F100" s="334" t="str">
        <f t="shared" si="5"/>
        <v>是</v>
      </c>
    </row>
    <row r="101" ht="24.5" customHeight="1" spans="1:6">
      <c r="A101" s="296">
        <v>1100324</v>
      </c>
      <c r="B101" s="373" t="s">
        <v>114</v>
      </c>
      <c r="C101" s="147">
        <f>'01-1'!E102</f>
        <v>431</v>
      </c>
      <c r="D101" s="147">
        <v>431</v>
      </c>
      <c r="E101" s="399">
        <f t="shared" si="6"/>
        <v>100</v>
      </c>
      <c r="F101" s="334" t="str">
        <f t="shared" si="5"/>
        <v>是</v>
      </c>
    </row>
    <row r="102" ht="24.5" customHeight="1" spans="1:6">
      <c r="A102" s="296">
        <v>1100399</v>
      </c>
      <c r="B102" s="373" t="s">
        <v>40</v>
      </c>
      <c r="C102" s="147">
        <f>'01-1'!E103</f>
        <v>100</v>
      </c>
      <c r="D102" s="147">
        <v>100</v>
      </c>
      <c r="E102" s="399">
        <f t="shared" si="6"/>
        <v>100</v>
      </c>
      <c r="F102" s="334" t="str">
        <f t="shared" si="5"/>
        <v>是</v>
      </c>
    </row>
    <row r="103" ht="24.5" customHeight="1" spans="1:6">
      <c r="A103" s="296">
        <v>11008</v>
      </c>
      <c r="B103" s="372" t="s">
        <v>115</v>
      </c>
      <c r="C103" s="147">
        <f>'01-1'!E104</f>
        <v>11270</v>
      </c>
      <c r="D103" s="147">
        <f>'01-2'!E48</f>
        <v>4542</v>
      </c>
      <c r="E103" s="399">
        <f t="shared" si="6"/>
        <v>40.301685891748</v>
      </c>
      <c r="F103" s="334" t="str">
        <f>IF(LEN(A103)&lt;=5,IF(B103&lt;&gt;"",IF(SUM(C103:D103)&gt;0,"是","否"),"否"),"否")</f>
        <v>是</v>
      </c>
    </row>
    <row r="104" ht="24.5" customHeight="1" spans="1:6">
      <c r="A104" s="296">
        <v>11009</v>
      </c>
      <c r="B104" s="372" t="s">
        <v>116</v>
      </c>
      <c r="C104" s="147">
        <f>'01-1'!E105</f>
        <v>924</v>
      </c>
      <c r="D104" s="147">
        <f>SUM(D105:D107)</f>
        <v>1013</v>
      </c>
      <c r="E104" s="399">
        <f t="shared" si="6"/>
        <v>109.632034632035</v>
      </c>
      <c r="F104" s="334" t="str">
        <f>IF(LEN(A104)&lt;=5,IF(B104&lt;&gt;"",IF(SUM(C104:D104)&gt;0,"是","否"),"否"),"否")</f>
        <v>是</v>
      </c>
    </row>
    <row r="105" s="324" customFormat="1" ht="24.5" customHeight="1" spans="1:6">
      <c r="A105" s="296">
        <v>1100901</v>
      </c>
      <c r="B105" s="373" t="s">
        <v>1696</v>
      </c>
      <c r="C105" s="147">
        <f>'01-1'!E106</f>
        <v>924</v>
      </c>
      <c r="D105" s="147">
        <f>'15'!E352</f>
        <v>0</v>
      </c>
      <c r="E105" s="399">
        <f t="shared" si="6"/>
        <v>0</v>
      </c>
      <c r="F105" s="334" t="s">
        <v>1697</v>
      </c>
    </row>
    <row r="106" s="324" customFormat="1" ht="24.5" customHeight="1" spans="1:6">
      <c r="A106" s="296">
        <v>1100902</v>
      </c>
      <c r="B106" s="373" t="s">
        <v>1698</v>
      </c>
      <c r="C106" s="147">
        <f>'01-1'!E107</f>
        <v>0</v>
      </c>
      <c r="D106" s="147">
        <v>1013</v>
      </c>
      <c r="E106" s="399">
        <f t="shared" si="6"/>
        <v>0</v>
      </c>
      <c r="F106" s="334" t="s">
        <v>1697</v>
      </c>
    </row>
    <row r="107" s="324" customFormat="1" ht="24.5" customHeight="1" spans="1:6">
      <c r="A107" s="296">
        <v>1100999</v>
      </c>
      <c r="B107" s="373" t="s">
        <v>1699</v>
      </c>
      <c r="C107" s="147">
        <f>'01-1'!E108</f>
        <v>0</v>
      </c>
      <c r="D107" s="147"/>
      <c r="E107" s="399">
        <f t="shared" si="6"/>
        <v>0</v>
      </c>
      <c r="F107" s="334" t="s">
        <v>1697</v>
      </c>
    </row>
    <row r="108" s="324" customFormat="1" ht="24.5" customHeight="1" spans="1:6">
      <c r="A108" s="401" t="s">
        <v>120</v>
      </c>
      <c r="B108" s="373" t="s">
        <v>121</v>
      </c>
      <c r="C108" s="147">
        <f>'01-1'!E109</f>
        <v>28440</v>
      </c>
      <c r="D108" s="147">
        <f>D109</f>
        <v>5780</v>
      </c>
      <c r="E108" s="399">
        <f t="shared" si="6"/>
        <v>20.323488045007</v>
      </c>
      <c r="F108" s="334" t="s">
        <v>1697</v>
      </c>
    </row>
    <row r="109" s="324" customFormat="1" ht="24.5" customHeight="1" spans="1:6">
      <c r="A109" s="401" t="s">
        <v>122</v>
      </c>
      <c r="B109" s="373" t="s">
        <v>123</v>
      </c>
      <c r="C109" s="147">
        <f>'01-1'!E110</f>
        <v>28440</v>
      </c>
      <c r="D109" s="147">
        <f>SUM(D110:D112)</f>
        <v>5780</v>
      </c>
      <c r="E109" s="399">
        <f t="shared" ref="E105:E113" si="7">IF(C109&lt;0,"",IFERROR(D109/C109,0))*100</f>
        <v>20.323488045007</v>
      </c>
      <c r="F109" s="334"/>
    </row>
    <row r="110" s="324" customFormat="1" ht="24.5" customHeight="1" spans="1:6">
      <c r="A110" s="401" t="s">
        <v>124</v>
      </c>
      <c r="B110" s="373" t="s">
        <v>125</v>
      </c>
      <c r="C110" s="147">
        <f>'01-1'!E111</f>
        <v>0</v>
      </c>
      <c r="D110" s="147"/>
      <c r="E110" s="399">
        <f t="shared" si="7"/>
        <v>0</v>
      </c>
      <c r="F110" s="334"/>
    </row>
    <row r="111" s="324" customFormat="1" ht="24.5" customHeight="1" spans="1:6">
      <c r="A111" s="401" t="s">
        <v>1700</v>
      </c>
      <c r="B111" s="373" t="s">
        <v>126</v>
      </c>
      <c r="C111" s="147">
        <f>'01-1'!E112</f>
        <v>28440</v>
      </c>
      <c r="D111" s="147">
        <v>5780</v>
      </c>
      <c r="E111" s="399">
        <f t="shared" si="7"/>
        <v>20.323488045007</v>
      </c>
      <c r="F111" s="334"/>
    </row>
    <row r="112" s="324" customFormat="1" ht="24.5" customHeight="1" spans="1:6">
      <c r="A112" s="401" t="s">
        <v>127</v>
      </c>
      <c r="B112" s="373" t="s">
        <v>128</v>
      </c>
      <c r="C112" s="147">
        <f>'01-1'!E113</f>
        <v>0</v>
      </c>
      <c r="D112" s="147"/>
      <c r="E112" s="399">
        <f t="shared" si="7"/>
        <v>0</v>
      </c>
      <c r="F112" s="334"/>
    </row>
    <row r="113" s="382" customFormat="1" ht="36" customHeight="1" spans="1:8">
      <c r="A113" s="402">
        <v>11021</v>
      </c>
      <c r="B113" s="372" t="s">
        <v>129</v>
      </c>
      <c r="C113" s="147">
        <f>'01-1'!E114</f>
        <v>0</v>
      </c>
      <c r="D113" s="147">
        <f>SUM(D114:D117)</f>
        <v>0</v>
      </c>
      <c r="E113" s="399">
        <f t="shared" si="7"/>
        <v>0</v>
      </c>
      <c r="F113" s="334" t="str">
        <f>IF(LEN(A113)&lt;=5,IF(B113&lt;&gt;"",IF(SUM(C113:D113)&gt;0,"是","否"),"否"),"否")</f>
        <v>否</v>
      </c>
    </row>
    <row r="114" s="382" customFormat="1" ht="36" customHeight="1" spans="1:8">
      <c r="A114" s="402">
        <v>1102101</v>
      </c>
      <c r="B114" s="373" t="s">
        <v>130</v>
      </c>
      <c r="C114" s="147">
        <f>'01-1'!E115</f>
        <v>0</v>
      </c>
      <c r="D114" s="147"/>
      <c r="E114" s="403">
        <f t="shared" ref="E113:E119" si="8">IF(C114&lt;0,"",IFERROR(D114/C114,0))*100</f>
        <v>0</v>
      </c>
      <c r="F114" s="334" t="str">
        <f>IF(LEN(A114)&lt;=7,IF(B114&lt;&gt;"",IF(SUM(C114:D114)&gt;0,"是","否"),"否"),"否")</f>
        <v>否</v>
      </c>
    </row>
    <row r="115" s="382" customFormat="1" ht="36" customHeight="1" spans="1:8">
      <c r="A115" s="402">
        <v>1102102</v>
      </c>
      <c r="B115" s="373" t="s">
        <v>1701</v>
      </c>
      <c r="C115" s="147">
        <f>'01-1'!E116</f>
        <v>0</v>
      </c>
      <c r="D115" s="147"/>
      <c r="E115" s="403">
        <f t="shared" si="8"/>
        <v>0</v>
      </c>
      <c r="F115" s="334" t="str">
        <f>IF(LEN(A115)&lt;=5,IF(B115&lt;&gt;"",IF(SUM(C115:D115)&gt;0,"是","否"),"否"),"否")</f>
        <v>否</v>
      </c>
    </row>
    <row r="116" s="382" customFormat="1" ht="36" customHeight="1" spans="1:8">
      <c r="A116" s="402">
        <v>1102103</v>
      </c>
      <c r="B116" s="373" t="s">
        <v>132</v>
      </c>
      <c r="C116" s="147">
        <f>'01-1'!E117</f>
        <v>0</v>
      </c>
      <c r="D116" s="147"/>
      <c r="E116" s="403">
        <f t="shared" si="8"/>
        <v>0</v>
      </c>
      <c r="F116" s="334" t="str">
        <f>IF(LEN(A116)&lt;=7,IF(B116&lt;&gt;"",IF(SUM(C116:D116)&gt;0,"是","否"),"否"),"否")</f>
        <v>否</v>
      </c>
    </row>
    <row r="117" s="382" customFormat="1" ht="36" customHeight="1" spans="1:8">
      <c r="A117" s="402">
        <v>1102199</v>
      </c>
      <c r="B117" s="373" t="s">
        <v>133</v>
      </c>
      <c r="C117" s="147">
        <f>'01-1'!E118</f>
        <v>0</v>
      </c>
      <c r="D117" s="147"/>
      <c r="E117" s="403">
        <f t="shared" si="8"/>
        <v>0</v>
      </c>
      <c r="F117" s="334" t="str">
        <f>IF(LEN(A117)&lt;=7,IF(B117&lt;&gt;"",IF(SUM(C117:D117)&gt;0,"是","否"),"否"),"否")</f>
        <v>否</v>
      </c>
    </row>
    <row r="118" s="382" customFormat="1" ht="24.5" customHeight="1" spans="1:8">
      <c r="A118" s="402">
        <v>11015</v>
      </c>
      <c r="B118" s="372" t="s">
        <v>134</v>
      </c>
      <c r="C118" s="147">
        <f>'01-1'!E119</f>
        <v>2821</v>
      </c>
      <c r="D118" s="147"/>
      <c r="E118" s="404">
        <f t="shared" si="8"/>
        <v>0</v>
      </c>
      <c r="F118" s="334" t="str">
        <f>IF(LEN(A118)&lt;=5,IF(B118&lt;&gt;"",IF(SUM(C118:D118)&gt;0,"是","否"),"否"),"否")</f>
        <v>是</v>
      </c>
    </row>
    <row r="119" ht="24.5" customHeight="1" spans="1:8">
      <c r="A119" s="405"/>
      <c r="B119" s="406" t="s">
        <v>135</v>
      </c>
      <c r="C119" s="216">
        <f>SUM(C29:C30,C37)</f>
        <v>296498</v>
      </c>
      <c r="D119" s="216">
        <f>SUM(D29:D30,D37)</f>
        <v>253335</v>
      </c>
      <c r="E119" s="407">
        <f t="shared" si="8"/>
        <v>85.4423975878421</v>
      </c>
      <c r="F119" s="334" t="str">
        <f>IF(LEN(A119)&lt;=5,IF(B119&lt;&gt;"",IF(SUM(C119:D119)&gt;0,"是","否"),"否"),"否")</f>
        <v>是</v>
      </c>
      <c r="H119" s="408"/>
    </row>
    <row r="120" ht="24.5" customHeight="1" spans="1:8">
      <c r="B120" s="409" t="s">
        <v>1702</v>
      </c>
      <c r="C120" s="409"/>
      <c r="D120" s="409"/>
      <c r="E120" s="409"/>
      <c r="G120" s="410" t="b">
        <f>C119='11-2'!C48</f>
        <v>1</v>
      </c>
      <c r="H120" s="383" t="b">
        <f>D119='11-2'!D48</f>
        <v>1</v>
      </c>
    </row>
    <row r="121" ht="12" customHeight="1" spans="1:8">
      <c r="B121" s="250"/>
      <c r="C121" s="250"/>
      <c r="D121" s="250"/>
      <c r="E121" s="250"/>
    </row>
    <row r="122" ht="63" customHeight="1" spans="1:8">
      <c r="B122" s="250"/>
      <c r="C122" s="250"/>
      <c r="D122" s="250"/>
      <c r="E122" s="250"/>
      <c r="G122" s="411"/>
      <c r="H122" s="411"/>
    </row>
    <row r="123" ht="30.6" spans="1:8">
      <c r="B123" s="251" t="s">
        <v>136</v>
      </c>
      <c r="C123" s="251" t="b">
        <f>C119='11-2'!C48</f>
        <v>1</v>
      </c>
      <c r="D123" s="251" t="b">
        <f>D119='11-2'!D48</f>
        <v>1</v>
      </c>
      <c r="E123" s="412"/>
    </row>
    <row r="124" ht="30.6" spans="1:8">
      <c r="B124" s="251" t="s">
        <v>137</v>
      </c>
      <c r="C124" s="306">
        <f>C119-'11-2'!C48</f>
        <v>0</v>
      </c>
      <c r="D124" s="254">
        <f>D119-'11-2'!D48</f>
        <v>0</v>
      </c>
      <c r="E124" s="412"/>
    </row>
    <row r="125" spans="1:8">
      <c r="C125" s="255"/>
      <c r="D125" s="255"/>
    </row>
  </sheetData>
  <autoFilter xmlns:etc="http://www.wps.cn/officeDocument/2017/etCustomData" ref="A3:F124" etc:filterBottomFollowUsedRange="0">
    <extLst/>
  </autoFilter>
  <mergeCells count="3">
    <mergeCell ref="B1:E1"/>
    <mergeCell ref="B120:E120"/>
    <mergeCell ref="B122:E122"/>
  </mergeCells>
  <conditionalFormatting sqref="E2">
    <cfRule type="cellIs" dxfId="0" priority="232" stopIfTrue="1" operator="lessThanOrEqual">
      <formula>-1</formula>
    </cfRule>
  </conditionalFormatting>
  <conditionalFormatting sqref="C4:D4">
    <cfRule type="expression" dxfId="1" priority="227" stopIfTrue="1">
      <formula>"len($A:$A)=3"</formula>
    </cfRule>
  </conditionalFormatting>
  <conditionalFormatting sqref="B37">
    <cfRule type="expression" dxfId="1" priority="207" stopIfTrue="1">
      <formula>"len($A:$A)=3"</formula>
    </cfRule>
  </conditionalFormatting>
  <conditionalFormatting sqref="C37:D37">
    <cfRule type="expression" dxfId="1" priority="222" stopIfTrue="1">
      <formula>"len($A:$A)=3"</formula>
    </cfRule>
  </conditionalFormatting>
  <conditionalFormatting sqref="B113">
    <cfRule type="expression" dxfId="1" priority="53" stopIfTrue="1">
      <formula>"len($A:$A)=3"</formula>
    </cfRule>
  </conditionalFormatting>
  <conditionalFormatting sqref="B119">
    <cfRule type="expression" dxfId="1" priority="201" stopIfTrue="1">
      <formula>"len($A:$A)=3"</formula>
    </cfRule>
  </conditionalFormatting>
  <conditionalFormatting sqref="C119:D119">
    <cfRule type="expression" dxfId="1" priority="215" stopIfTrue="1">
      <formula>"len($A:$A)=3"</formula>
    </cfRule>
  </conditionalFormatting>
  <conditionalFormatting sqref="C123:E123">
    <cfRule type="containsText" dxfId="5" priority="51" operator="between" text="FALSE">
      <formula>NOT(ISERROR(SEARCH("FALSE",C123)))</formula>
    </cfRule>
  </conditionalFormatting>
  <conditionalFormatting sqref="C124:E124">
    <cfRule type="cellIs" dxfId="4" priority="52" operator="notEqual">
      <formula>0</formula>
    </cfRule>
  </conditionalFormatting>
  <conditionalFormatting sqref="A39:A44">
    <cfRule type="expression" dxfId="1" priority="144" stopIfTrue="1">
      <formula>"len($A:$A)=3"</formula>
    </cfRule>
  </conditionalFormatting>
  <conditionalFormatting sqref="A55:A59">
    <cfRule type="expression" dxfId="1" priority="115" stopIfTrue="1">
      <formula>"len($A:$A)=3"</formula>
    </cfRule>
  </conditionalFormatting>
  <conditionalFormatting sqref="A82:A102">
    <cfRule type="expression" dxfId="1" priority="134" stopIfTrue="1">
      <formula>"len($A:$A)=3"</formula>
    </cfRule>
  </conditionalFormatting>
  <conditionalFormatting sqref="A103:A104">
    <cfRule type="expression" dxfId="1" priority="203" stopIfTrue="1">
      <formula>"len($A:$A)=3"</formula>
    </cfRule>
  </conditionalFormatting>
  <conditionalFormatting sqref="A108:A112">
    <cfRule type="expression" dxfId="1" priority="6" stopIfTrue="1">
      <formula>"len($A:$A)=3"</formula>
    </cfRule>
  </conditionalFormatting>
  <conditionalFormatting sqref="B21:B28">
    <cfRule type="expression" dxfId="1" priority="77" stopIfTrue="1">
      <formula>"len($A:$A)=3"</formula>
    </cfRule>
  </conditionalFormatting>
  <conditionalFormatting sqref="B32:B33">
    <cfRule type="expression" dxfId="1" priority="16" stopIfTrue="1">
      <formula>"len($A:$A)=3"</formula>
    </cfRule>
  </conditionalFormatting>
  <conditionalFormatting sqref="B39:B44">
    <cfRule type="expression" dxfId="1" priority="45" stopIfTrue="1">
      <formula>"len($A:$A)=3"</formula>
    </cfRule>
  </conditionalFormatting>
  <conditionalFormatting sqref="B46:B80">
    <cfRule type="expression" dxfId="1" priority="71" stopIfTrue="1">
      <formula>"len($A:$A)=3"</formula>
    </cfRule>
  </conditionalFormatting>
  <conditionalFormatting sqref="B82:B102">
    <cfRule type="expression" dxfId="1" priority="62" stopIfTrue="1">
      <formula>"len($A:$A)=3"</formula>
    </cfRule>
  </conditionalFormatting>
  <conditionalFormatting sqref="B105:B107">
    <cfRule type="expression" dxfId="1" priority="39" stopIfTrue="1">
      <formula>"len($A:$A)=3"</formula>
    </cfRule>
  </conditionalFormatting>
  <conditionalFormatting sqref="B108:B112">
    <cfRule type="expression" dxfId="1" priority="5" stopIfTrue="1">
      <formula>"len($A:$A)=3"</formula>
    </cfRule>
  </conditionalFormatting>
  <conditionalFormatting sqref="B114:B117">
    <cfRule type="expression" dxfId="1" priority="36" stopIfTrue="1">
      <formula>"len($A:$A)=3"</formula>
    </cfRule>
  </conditionalFormatting>
  <conditionalFormatting sqref="C21:C28">
    <cfRule type="expression" dxfId="1" priority="11" stopIfTrue="1">
      <formula>"len($A:$A)=3"</formula>
    </cfRule>
  </conditionalFormatting>
  <conditionalFormatting sqref="C38:C118">
    <cfRule type="expression" dxfId="1" priority="7" stopIfTrue="1">
      <formula>"len($A:$A)=3"</formula>
    </cfRule>
  </conditionalFormatting>
  <conditionalFormatting sqref="D5:D19">
    <cfRule type="expression" dxfId="1" priority="216" stopIfTrue="1">
      <formula>"len($A:$A)=3"</formula>
    </cfRule>
  </conditionalFormatting>
  <conditionalFormatting sqref="D21:D28">
    <cfRule type="expression" dxfId="1" priority="15" stopIfTrue="1">
      <formula>"len($A:$A)=3"</formula>
    </cfRule>
  </conditionalFormatting>
  <conditionalFormatting sqref="D38:D102">
    <cfRule type="expression" dxfId="1" priority="2" stopIfTrue="1">
      <formula>"len($A:$A)=3"</formula>
    </cfRule>
  </conditionalFormatting>
  <conditionalFormatting sqref="D103:D118">
    <cfRule type="expression" dxfId="1" priority="120" stopIfTrue="1">
      <formula>"len($A:$A)=3"</formula>
    </cfRule>
  </conditionalFormatting>
  <conditionalFormatting sqref="F4:F36">
    <cfRule type="cellIs" dxfId="6" priority="230" stopIfTrue="1" operator="lessThan">
      <formula>0</formula>
    </cfRule>
  </conditionalFormatting>
  <conditionalFormatting sqref="F37:F119">
    <cfRule type="cellIs" dxfId="6" priority="95" stopIfTrue="1" operator="lessThan">
      <formula>0</formula>
    </cfRule>
  </conditionalFormatting>
  <conditionalFormatting sqref="A4:B4 A5:A19 A20:B20 A21:A28">
    <cfRule type="expression" dxfId="1" priority="243" stopIfTrue="1">
      <formula>"len($A:$A)=3"</formula>
    </cfRule>
  </conditionalFormatting>
  <conditionalFormatting sqref="B4 B30 B119">
    <cfRule type="expression" dxfId="1" priority="252" stopIfTrue="1">
      <formula>"len($A:$A)=3"</formula>
    </cfRule>
  </conditionalFormatting>
  <conditionalFormatting sqref="C20:D20 C4:D4">
    <cfRule type="expression" dxfId="1" priority="224" stopIfTrue="1">
      <formula>"len($A:$A)=3"</formula>
    </cfRule>
  </conditionalFormatting>
  <conditionalFormatting sqref="B5:C19">
    <cfRule type="expression" dxfId="1" priority="171" stopIfTrue="1">
      <formula>"len($A:$A)=3"</formula>
    </cfRule>
  </conditionalFormatting>
  <conditionalFormatting sqref="D5:D19 D21:D28">
    <cfRule type="expression" dxfId="1" priority="213" stopIfTrue="1">
      <formula>"len($A:$A)=3"</formula>
    </cfRule>
  </conditionalFormatting>
  <conditionalFormatting sqref="A30:B30 A31:A36">
    <cfRule type="expression" dxfId="1" priority="238" stopIfTrue="1">
      <formula>"len($A:$A)=3"</formula>
    </cfRule>
  </conditionalFormatting>
  <conditionalFormatting sqref="C30:D36">
    <cfRule type="expression" dxfId="1" priority="223" stopIfTrue="1">
      <formula>"len($A:$A)=3"</formula>
    </cfRule>
  </conditionalFormatting>
  <conditionalFormatting sqref="C30:D37">
    <cfRule type="expression" dxfId="1" priority="228" stopIfTrue="1">
      <formula>"len($A:$A)=3"</formula>
    </cfRule>
  </conditionalFormatting>
  <conditionalFormatting sqref="B31 B34:B36">
    <cfRule type="expression" dxfId="1" priority="31" stopIfTrue="1">
      <formula>"len($A:$A)=3"</formula>
    </cfRule>
  </conditionalFormatting>
  <conditionalFormatting sqref="A37:B37 A38 A81 A45 B119">
    <cfRule type="expression" dxfId="1" priority="206" stopIfTrue="1">
      <formula>"len($A:$A)=3"</formula>
    </cfRule>
  </conditionalFormatting>
  <conditionalFormatting sqref="A38 A81 A45">
    <cfRule type="expression" dxfId="1" priority="205" stopIfTrue="1">
      <formula>"len($A:$A)=3"</formula>
    </cfRule>
  </conditionalFormatting>
  <conditionalFormatting sqref="B38 B45">
    <cfRule type="expression" dxfId="1" priority="165" stopIfTrue="1">
      <formula>"len($A:$A)=3"</formula>
    </cfRule>
  </conditionalFormatting>
  <conditionalFormatting sqref="A46:A54 A60:A80">
    <cfRule type="expression" dxfId="1" priority="139" stopIfTrue="1">
      <formula>"len($A:$A)=3"</formula>
    </cfRule>
  </conditionalFormatting>
  <conditionalFormatting sqref="B81 B103:B104 B118">
    <cfRule type="expression" dxfId="1" priority="68" stopIfTrue="1">
      <formula>"len($A:$A)=3"</formula>
    </cfRule>
  </conditionalFormatting>
  <conditionalFormatting sqref="A103 B119">
    <cfRule type="expression" dxfId="1" priority="250" stopIfTrue="1">
      <formula>"len($A:$A)=3"</formula>
    </cfRule>
  </conditionalFormatting>
  <conditionalFormatting sqref="A105:A107 A113:A117">
    <cfRule type="expression" dxfId="1" priority="179" stopIfTrue="1">
      <formula>"len($A:$A)=3"</formula>
    </cfRule>
  </conditionalFormatting>
  <printOptions horizontalCentered="1"/>
  <pageMargins left="0.472222222222222" right="0.393055555555556" top="0.747916666666667" bottom="0.747916666666667" header="0.314583333333333" footer="0.314583333333333"/>
  <pageSetup paperSize="9" scale="67" orientation="portrait"/>
  <headerFooter alignWithMargins="0">
    <oddFooter>&amp;C&amp;18-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tabColor rgb="FF00B0F0"/>
  </sheetPr>
  <dimension ref="A1:J61"/>
  <sheetViews>
    <sheetView showZeros="0" view="pageBreakPreview" zoomScale="80" zoomScaleNormal="70" workbookViewId="0">
      <pane xSplit="2" ySplit="3" topLeftCell="C28" activePane="bottomRight" state="frozen"/>
      <selection/>
      <selection pane="topRight"/>
      <selection pane="bottomLeft"/>
      <selection pane="bottomRight" activeCell="J33" sqref="J33"/>
    </sheetView>
  </sheetViews>
  <sheetFormatPr defaultColWidth="9" defaultRowHeight="15.6"/>
  <cols>
    <col min="1" max="1" width="12.8796296296296" style="260" customWidth="1"/>
    <col min="2" max="2" width="58.6296296296296" style="260" customWidth="1"/>
    <col min="3" max="3" width="22.6296296296296" style="260" customWidth="1"/>
    <col min="4" max="4" width="23.8981481481481" style="260" customWidth="1"/>
    <col min="5" max="5" width="23.8796296296296" style="260" customWidth="1"/>
    <col min="6" max="6" width="9.87962962962963" style="260" customWidth="1"/>
    <col min="7" max="7" width="9" style="324"/>
    <col min="8" max="8" width="19.1296296296296" style="324" customWidth="1"/>
    <col min="9" max="9" width="9" style="324"/>
    <col min="10" max="10" width="28.1296296296296" style="324" customWidth="1"/>
    <col min="11" max="16384" width="9" style="324"/>
  </cols>
  <sheetData>
    <row r="1" ht="45" customHeight="1" spans="1:8">
      <c r="A1" s="355"/>
      <c r="B1" s="356" t="str">
        <f>YEAR(封面!$B$8)&amp;"年通海县地方一般公共预算收支预算表"</f>
        <v>2026年通海县地方一般公共预算收支预算表</v>
      </c>
      <c r="C1" s="356"/>
      <c r="D1" s="356"/>
      <c r="E1" s="356"/>
    </row>
    <row r="2" ht="18.95" customHeight="1" spans="1:8">
      <c r="A2" s="256"/>
      <c r="B2" s="357" t="s">
        <v>1693</v>
      </c>
      <c r="C2" s="264"/>
      <c r="E2" s="358" t="s">
        <v>10</v>
      </c>
    </row>
    <row r="3" s="354" customFormat="1" ht="45" customHeight="1" spans="1:8">
      <c r="A3" s="8" t="s">
        <v>11</v>
      </c>
      <c r="B3" s="359" t="s">
        <v>12</v>
      </c>
      <c r="C3" s="80" t="str">
        <f>YEAR(封面!$B$8)-1&amp;"年执行数"</f>
        <v>2025年执行数</v>
      </c>
      <c r="D3" s="80" t="str">
        <f>YEAR(封面!$B$8)&amp;"年预算数"</f>
        <v>2026年预算数</v>
      </c>
      <c r="E3" s="359" t="s">
        <v>1694</v>
      </c>
      <c r="F3" s="360" t="s">
        <v>13</v>
      </c>
    </row>
    <row r="4" ht="36" customHeight="1" spans="1:8">
      <c r="A4" s="361">
        <v>201</v>
      </c>
      <c r="B4" s="362" t="s">
        <v>138</v>
      </c>
      <c r="C4" s="363">
        <f>SUMIF('12'!$A$4:$A$1320,A4,'12'!$C$4:$C$1320)</f>
        <v>17667</v>
      </c>
      <c r="D4" s="363">
        <f>SUMIF('12'!$A$4:$A$1320,A4,'12'!$D$4:$D$1320)</f>
        <v>20392</v>
      </c>
      <c r="E4" s="336">
        <f t="shared" ref="E4:E33" si="0">IFERROR(IF(C4&lt;0,"",IFERROR(D4/C4,0))*100,0)</f>
        <v>115.424237278542</v>
      </c>
      <c r="F4" s="364" t="str">
        <f t="shared" ref="F4:F29" si="1">IF(LEN(A4)=3,"是",IF(B4&lt;&gt;"",IF(SUM(C4:D4)&lt;&gt;0,"是","否"),"是"))</f>
        <v>是</v>
      </c>
      <c r="H4" s="365"/>
    </row>
    <row r="5" ht="36" customHeight="1" spans="1:8">
      <c r="A5" s="361">
        <v>202</v>
      </c>
      <c r="B5" s="366" t="s">
        <v>139</v>
      </c>
      <c r="C5" s="363">
        <f>SUMIF('12'!$A$4:$A$1320,A5,'12'!$C$4:$C$1320)</f>
        <v>0</v>
      </c>
      <c r="D5" s="363">
        <f>SUMIF('12'!$A$4:$A$1320,A5,'12'!$D$4:$D$1320)</f>
        <v>0</v>
      </c>
      <c r="E5" s="336">
        <f t="shared" si="0"/>
        <v>0</v>
      </c>
      <c r="F5" s="364" t="str">
        <f t="shared" si="1"/>
        <v>是</v>
      </c>
      <c r="H5" s="365"/>
    </row>
    <row r="6" ht="36" customHeight="1" spans="1:8">
      <c r="A6" s="361">
        <v>203</v>
      </c>
      <c r="B6" s="366" t="s">
        <v>140</v>
      </c>
      <c r="C6" s="363">
        <f>SUMIF('12'!$A$4:$A$1320,A6,'12'!$C$4:$C$1320)</f>
        <v>196</v>
      </c>
      <c r="D6" s="363">
        <f>SUMIF('12'!$A$4:$A$1320,A6,'12'!$D$4:$D$1320)</f>
        <v>135</v>
      </c>
      <c r="E6" s="336">
        <f t="shared" si="0"/>
        <v>68.8775510204082</v>
      </c>
      <c r="F6" s="364" t="str">
        <f t="shared" si="1"/>
        <v>是</v>
      </c>
      <c r="H6" s="365"/>
    </row>
    <row r="7" ht="36" customHeight="1" spans="1:8">
      <c r="A7" s="361">
        <v>204</v>
      </c>
      <c r="B7" s="366" t="s">
        <v>141</v>
      </c>
      <c r="C7" s="363">
        <f>SUMIF('12'!$A$4:$A$1320,A7,'12'!$C$4:$C$1320)</f>
        <v>9104</v>
      </c>
      <c r="D7" s="363">
        <f>SUMIF('12'!$A$4:$A$1320,A7,'12'!$D$4:$D$1320)</f>
        <v>9184</v>
      </c>
      <c r="E7" s="336">
        <f t="shared" si="0"/>
        <v>100.878734622144</v>
      </c>
      <c r="F7" s="364" t="str">
        <f t="shared" si="1"/>
        <v>是</v>
      </c>
      <c r="H7" s="365"/>
    </row>
    <row r="8" ht="36" customHeight="1" spans="1:8">
      <c r="A8" s="361">
        <v>205</v>
      </c>
      <c r="B8" s="366" t="s">
        <v>142</v>
      </c>
      <c r="C8" s="363">
        <f>SUMIF('12'!$A$4:$A$1320,A8,'12'!$C$4:$C$1320)</f>
        <v>43964</v>
      </c>
      <c r="D8" s="363">
        <f>SUMIF('12'!$A$4:$A$1320,A8,'12'!$D$4:$D$1320)</f>
        <v>51007</v>
      </c>
      <c r="E8" s="336">
        <f t="shared" si="0"/>
        <v>116.019925393504</v>
      </c>
      <c r="F8" s="364" t="str">
        <f t="shared" si="1"/>
        <v>是</v>
      </c>
      <c r="H8" s="365"/>
    </row>
    <row r="9" ht="36" customHeight="1" spans="1:8">
      <c r="A9" s="361">
        <v>206</v>
      </c>
      <c r="B9" s="366" t="s">
        <v>143</v>
      </c>
      <c r="C9" s="363">
        <f>SUMIF('12'!$A$4:$A$1320,A9,'12'!$C$4:$C$1320)</f>
        <v>4986</v>
      </c>
      <c r="D9" s="363">
        <f>SUMIF('12'!$A$4:$A$1320,A9,'12'!$D$4:$D$1320)</f>
        <v>1342</v>
      </c>
      <c r="E9" s="336">
        <f t="shared" si="0"/>
        <v>26.915363016446</v>
      </c>
      <c r="F9" s="364" t="str">
        <f t="shared" si="1"/>
        <v>是</v>
      </c>
      <c r="H9" s="365"/>
    </row>
    <row r="10" ht="36" customHeight="1" spans="1:8">
      <c r="A10" s="361">
        <v>207</v>
      </c>
      <c r="B10" s="366" t="s">
        <v>144</v>
      </c>
      <c r="C10" s="363">
        <f>SUMIF('12'!$A$4:$A$1320,A10,'12'!$C$4:$C$1320)</f>
        <v>1536</v>
      </c>
      <c r="D10" s="363">
        <f>SUMIF('12'!$A$4:$A$1320,A10,'12'!$D$4:$D$1320)</f>
        <v>1559</v>
      </c>
      <c r="E10" s="336">
        <f t="shared" si="0"/>
        <v>101.497395833333</v>
      </c>
      <c r="F10" s="364" t="str">
        <f t="shared" si="1"/>
        <v>是</v>
      </c>
      <c r="H10" s="365"/>
    </row>
    <row r="11" ht="36" customHeight="1" spans="1:8">
      <c r="A11" s="361">
        <v>208</v>
      </c>
      <c r="B11" s="366" t="s">
        <v>145</v>
      </c>
      <c r="C11" s="363">
        <f>SUMIF('12'!$A$4:$A$1320,A11,'12'!$C$4:$C$1320)</f>
        <v>40338</v>
      </c>
      <c r="D11" s="363">
        <f>SUMIF('12'!$A$4:$A$1320,A11,'12'!$D$4:$D$1320)</f>
        <v>54698</v>
      </c>
      <c r="E11" s="336">
        <f t="shared" si="0"/>
        <v>135.599186870941</v>
      </c>
      <c r="F11" s="364" t="str">
        <f t="shared" si="1"/>
        <v>是</v>
      </c>
      <c r="H11" s="365"/>
    </row>
    <row r="12" ht="36" customHeight="1" spans="1:8">
      <c r="A12" s="361">
        <v>210</v>
      </c>
      <c r="B12" s="366" t="s">
        <v>146</v>
      </c>
      <c r="C12" s="363">
        <f>SUMIF('12'!$A$4:$A$1320,A12,'12'!$C$4:$C$1320)</f>
        <v>21977</v>
      </c>
      <c r="D12" s="363">
        <f>SUMIF('12'!$A$4:$A$1320,A12,'12'!$D$4:$D$1320)</f>
        <v>21031</v>
      </c>
      <c r="E12" s="336">
        <f t="shared" si="0"/>
        <v>95.6954998407426</v>
      </c>
      <c r="F12" s="364" t="str">
        <f t="shared" si="1"/>
        <v>是</v>
      </c>
      <c r="H12" s="365"/>
    </row>
    <row r="13" ht="36" customHeight="1" spans="1:8">
      <c r="A13" s="361">
        <v>211</v>
      </c>
      <c r="B13" s="366" t="s">
        <v>147</v>
      </c>
      <c r="C13" s="363">
        <f>SUMIF('12'!$A$4:$A$1320,A13,'12'!$C$4:$C$1320)</f>
        <v>29013</v>
      </c>
      <c r="D13" s="363">
        <f>SUMIF('12'!$A$4:$A$1320,A13,'12'!$D$4:$D$1320)</f>
        <v>24867</v>
      </c>
      <c r="E13" s="336">
        <f t="shared" si="0"/>
        <v>85.7098542032882</v>
      </c>
      <c r="F13" s="364" t="str">
        <f t="shared" si="1"/>
        <v>是</v>
      </c>
      <c r="H13" s="365"/>
    </row>
    <row r="14" ht="36" customHeight="1" spans="1:8">
      <c r="A14" s="361">
        <v>212</v>
      </c>
      <c r="B14" s="366" t="s">
        <v>148</v>
      </c>
      <c r="C14" s="363">
        <f>SUMIF('12'!$A$4:$A$1320,A14,'12'!$C$4:$C$1320)</f>
        <v>4312</v>
      </c>
      <c r="D14" s="363">
        <f>SUMIF('12'!$A$4:$A$1320,A14,'12'!$D$4:$D$1320)</f>
        <v>4531</v>
      </c>
      <c r="E14" s="336">
        <f t="shared" si="0"/>
        <v>105.078849721707</v>
      </c>
      <c r="F14" s="364" t="str">
        <f t="shared" si="1"/>
        <v>是</v>
      </c>
      <c r="H14" s="365"/>
    </row>
    <row r="15" ht="36" customHeight="1" spans="1:8">
      <c r="A15" s="361">
        <v>213</v>
      </c>
      <c r="B15" s="366" t="s">
        <v>149</v>
      </c>
      <c r="C15" s="363">
        <f>SUMIF('12'!$A$4:$A$1320,A15,'12'!$C$4:$C$1320)</f>
        <v>24844</v>
      </c>
      <c r="D15" s="363">
        <f>SUMIF('12'!$A$4:$A$1320,A15,'12'!$D$4:$D$1320)</f>
        <v>17929</v>
      </c>
      <c r="E15" s="336">
        <f t="shared" si="0"/>
        <v>72.1663178232169</v>
      </c>
      <c r="F15" s="364" t="str">
        <f t="shared" si="1"/>
        <v>是</v>
      </c>
      <c r="H15" s="365"/>
    </row>
    <row r="16" ht="36" customHeight="1" spans="1:8">
      <c r="A16" s="361">
        <v>214</v>
      </c>
      <c r="B16" s="366" t="s">
        <v>150</v>
      </c>
      <c r="C16" s="363">
        <f>SUMIF('12'!$A$4:$A$1320,A16,'12'!$C$4:$C$1320)</f>
        <v>2060</v>
      </c>
      <c r="D16" s="363">
        <f>SUMIF('12'!$A$4:$A$1320,A16,'12'!$D$4:$D$1320)</f>
        <v>648</v>
      </c>
      <c r="E16" s="336">
        <f t="shared" si="0"/>
        <v>31.4563106796116</v>
      </c>
      <c r="F16" s="364" t="str">
        <f t="shared" si="1"/>
        <v>是</v>
      </c>
      <c r="H16" s="365"/>
    </row>
    <row r="17" ht="36" customHeight="1" spans="1:10">
      <c r="A17" s="361">
        <v>215</v>
      </c>
      <c r="B17" s="366" t="s">
        <v>151</v>
      </c>
      <c r="C17" s="363">
        <f>SUMIF('12'!$A$4:$A$1320,A17,'12'!$C$4:$C$1320)</f>
        <v>473</v>
      </c>
      <c r="D17" s="363">
        <f>SUMIF('12'!$A$4:$A$1320,A17,'12'!$D$4:$D$1320)</f>
        <v>471</v>
      </c>
      <c r="E17" s="336">
        <f t="shared" si="0"/>
        <v>99.5771670190275</v>
      </c>
      <c r="F17" s="364" t="str">
        <f t="shared" si="1"/>
        <v>是</v>
      </c>
      <c r="H17" s="365"/>
    </row>
    <row r="18" ht="36" customHeight="1" spans="1:10">
      <c r="A18" s="361">
        <v>216</v>
      </c>
      <c r="B18" s="366" t="s">
        <v>152</v>
      </c>
      <c r="C18" s="363">
        <f>SUMIF('12'!$A$4:$A$1320,A18,'12'!$C$4:$C$1320)</f>
        <v>198</v>
      </c>
      <c r="D18" s="363">
        <f>SUMIF('12'!$A$4:$A$1320,A18,'12'!$D$4:$D$1320)</f>
        <v>146</v>
      </c>
      <c r="E18" s="336">
        <f t="shared" si="0"/>
        <v>73.7373737373737</v>
      </c>
      <c r="F18" s="364" t="str">
        <f t="shared" si="1"/>
        <v>是</v>
      </c>
      <c r="H18" s="365"/>
    </row>
    <row r="19" ht="36" customHeight="1" spans="1:10">
      <c r="A19" s="361">
        <v>217</v>
      </c>
      <c r="B19" s="366" t="s">
        <v>153</v>
      </c>
      <c r="C19" s="363">
        <f>SUMIF('12'!$A$4:$A$1320,A19,'12'!$C$4:$C$1320)</f>
        <v>21</v>
      </c>
      <c r="D19" s="363">
        <f>SUMIF('12'!$A$4:$A$1320,A19,'12'!$D$4:$D$1320)</f>
        <v>2</v>
      </c>
      <c r="E19" s="336">
        <f t="shared" si="0"/>
        <v>9.52380952380952</v>
      </c>
      <c r="F19" s="364" t="str">
        <f t="shared" si="1"/>
        <v>是</v>
      </c>
      <c r="H19" s="365"/>
    </row>
    <row r="20" ht="36" customHeight="1" spans="1:10">
      <c r="A20" s="361">
        <v>219</v>
      </c>
      <c r="B20" s="366" t="s">
        <v>154</v>
      </c>
      <c r="C20" s="363">
        <f>SUMIF('12'!$A$4:$A$1320,A20,'12'!$C$4:$C$1320)</f>
        <v>0</v>
      </c>
      <c r="D20" s="363">
        <f>SUMIF('12'!$A$4:$A$1320,A20,'12'!$D$4:$D$1320)</f>
        <v>0</v>
      </c>
      <c r="E20" s="336">
        <f t="shared" si="0"/>
        <v>0</v>
      </c>
      <c r="F20" s="364" t="str">
        <f t="shared" si="1"/>
        <v>是</v>
      </c>
      <c r="H20" s="365"/>
    </row>
    <row r="21" ht="36" customHeight="1" spans="1:10">
      <c r="A21" s="361">
        <v>220</v>
      </c>
      <c r="B21" s="366" t="s">
        <v>155</v>
      </c>
      <c r="C21" s="363">
        <f>SUMIF('12'!$A$4:$A$1320,A21,'12'!$C$4:$C$1320)</f>
        <v>1275</v>
      </c>
      <c r="D21" s="363">
        <f>SUMIF('12'!$A$4:$A$1320,A21,'12'!$D$4:$D$1320)</f>
        <v>2833</v>
      </c>
      <c r="E21" s="336">
        <f t="shared" si="0"/>
        <v>222.196078431373</v>
      </c>
      <c r="F21" s="364" t="str">
        <f t="shared" si="1"/>
        <v>是</v>
      </c>
      <c r="H21" s="365"/>
    </row>
    <row r="22" ht="36" customHeight="1" spans="1:10">
      <c r="A22" s="361">
        <v>221</v>
      </c>
      <c r="B22" s="366" t="s">
        <v>156</v>
      </c>
      <c r="C22" s="363">
        <f>SUMIF('12'!$A$4:$A$1320,A22,'12'!$C$4:$C$1320)</f>
        <v>14367</v>
      </c>
      <c r="D22" s="363">
        <f>SUMIF('12'!$A$4:$A$1320,A22,'12'!$D$4:$D$1320)</f>
        <v>8072</v>
      </c>
      <c r="E22" s="336">
        <f t="shared" si="0"/>
        <v>56.1843112688801</v>
      </c>
      <c r="F22" s="364" t="str">
        <f t="shared" si="1"/>
        <v>是</v>
      </c>
      <c r="H22" s="365"/>
    </row>
    <row r="23" ht="36" customHeight="1" spans="1:10">
      <c r="A23" s="361">
        <v>222</v>
      </c>
      <c r="B23" s="366" t="s">
        <v>157</v>
      </c>
      <c r="C23" s="363">
        <f>SUMIF('12'!$A$4:$A$1320,A23,'12'!$C$4:$C$1320)</f>
        <v>195</v>
      </c>
      <c r="D23" s="363">
        <f>SUMIF('12'!$A$4:$A$1320,A23,'12'!$D$4:$D$1320)</f>
        <v>113</v>
      </c>
      <c r="E23" s="336">
        <f t="shared" si="0"/>
        <v>57.948717948718</v>
      </c>
      <c r="F23" s="364" t="str">
        <f t="shared" si="1"/>
        <v>是</v>
      </c>
      <c r="H23" s="365"/>
    </row>
    <row r="24" ht="36" customHeight="1" spans="1:10">
      <c r="A24" s="361">
        <v>224</v>
      </c>
      <c r="B24" s="366" t="s">
        <v>158</v>
      </c>
      <c r="C24" s="363">
        <f>SUMIF('12'!$A$4:$A$1320,A24,'12'!$C$4:$C$1320)</f>
        <v>2629</v>
      </c>
      <c r="D24" s="363">
        <f>SUMIF('12'!$A$4:$A$1320,A24,'12'!$D$4:$D$1320)</f>
        <v>2426</v>
      </c>
      <c r="E24" s="336">
        <f t="shared" si="0"/>
        <v>92.2784328642069</v>
      </c>
      <c r="F24" s="364" t="str">
        <f t="shared" si="1"/>
        <v>是</v>
      </c>
      <c r="H24" s="365"/>
    </row>
    <row r="25" ht="36" customHeight="1" spans="1:10">
      <c r="A25" s="361">
        <v>227</v>
      </c>
      <c r="B25" s="366" t="s">
        <v>159</v>
      </c>
      <c r="C25" s="363">
        <f>SUMIF('12'!$A$4:$A$1320,A25,'12'!$C$4:$C$1320)</f>
        <v>0</v>
      </c>
      <c r="D25" s="363">
        <f>SUMIF('12'!$A$4:$A$1320,A25,'12'!$D$4:$D$1320)</f>
        <v>2200</v>
      </c>
      <c r="E25" s="336">
        <f t="shared" si="0"/>
        <v>0</v>
      </c>
      <c r="F25" s="364" t="str">
        <f t="shared" si="1"/>
        <v>是</v>
      </c>
      <c r="H25" s="365"/>
    </row>
    <row r="26" ht="36" customHeight="1" spans="1:10">
      <c r="A26" s="361">
        <v>232</v>
      </c>
      <c r="B26" s="366" t="s">
        <v>160</v>
      </c>
      <c r="C26" s="363">
        <f>SUMIF('12'!$A$4:$A$1320,A26,'12'!$C$4:$C$1320)</f>
        <v>3989</v>
      </c>
      <c r="D26" s="363">
        <f>SUMIF('12'!$A$4:$A$1320,A26,'12'!$D$4:$D$1320)</f>
        <v>4050</v>
      </c>
      <c r="E26" s="336">
        <f t="shared" si="0"/>
        <v>101.529205314615</v>
      </c>
      <c r="F26" s="364" t="str">
        <f t="shared" si="1"/>
        <v>是</v>
      </c>
      <c r="H26" s="365"/>
    </row>
    <row r="27" ht="36" customHeight="1" spans="1:10">
      <c r="A27" s="361">
        <v>233</v>
      </c>
      <c r="B27" s="366" t="s">
        <v>161</v>
      </c>
      <c r="C27" s="363">
        <f>SUMIF('12'!$A$4:$A$1320,A27,'12'!$C$4:$C$1320)</f>
        <v>28</v>
      </c>
      <c r="D27" s="363">
        <f>SUMIF('12'!$A$4:$A$1320,A27,'12'!$D$4:$D$1320)</f>
        <v>60</v>
      </c>
      <c r="E27" s="336">
        <f t="shared" si="0"/>
        <v>214.285714285714</v>
      </c>
      <c r="F27" s="364" t="str">
        <f t="shared" si="1"/>
        <v>是</v>
      </c>
      <c r="H27" s="365"/>
    </row>
    <row r="28" ht="36" customHeight="1" spans="1:10">
      <c r="A28" s="361">
        <v>229</v>
      </c>
      <c r="B28" s="366" t="s">
        <v>162</v>
      </c>
      <c r="C28" s="363">
        <f>SUMIF('12'!$A$4:$A$1320,A28,'12'!$C$4:$C$1320)</f>
        <v>59</v>
      </c>
      <c r="D28" s="363">
        <f>SUMIF('12'!$A$4:$A$1320,A28,'12'!$D$4:$D$1320)</f>
        <v>0</v>
      </c>
      <c r="E28" s="336">
        <f t="shared" si="0"/>
        <v>0</v>
      </c>
      <c r="F28" s="364" t="str">
        <f t="shared" si="1"/>
        <v>是</v>
      </c>
      <c r="H28" s="365"/>
    </row>
    <row r="29" s="264" customFormat="1" ht="36" customHeight="1" spans="1:10">
      <c r="A29" s="367"/>
      <c r="B29" s="368" t="s">
        <v>163</v>
      </c>
      <c r="C29" s="369">
        <f>SUM(C4:C28)</f>
        <v>223231</v>
      </c>
      <c r="D29" s="369">
        <f>ROUND(SUM(D4:D28),0)</f>
        <v>227696</v>
      </c>
      <c r="E29" s="333">
        <f t="shared" si="0"/>
        <v>102.000170227253</v>
      </c>
      <c r="F29" s="364" t="str">
        <f t="shared" si="1"/>
        <v>是</v>
      </c>
      <c r="H29" s="370"/>
      <c r="J29" s="264">
        <f>ROUND(H29*1.015,-4)</f>
        <v>0</v>
      </c>
    </row>
    <row r="30" ht="36" customHeight="1" spans="1:10">
      <c r="A30" s="286">
        <v>230</v>
      </c>
      <c r="B30" s="371" t="s">
        <v>164</v>
      </c>
      <c r="C30" s="369">
        <f>SUM(C31,C34:C37)</f>
        <v>36506</v>
      </c>
      <c r="D30" s="369">
        <f>SUM(D31,D34:D37)</f>
        <v>19199</v>
      </c>
      <c r="E30" s="333">
        <f t="shared" si="0"/>
        <v>52.5913548457788</v>
      </c>
      <c r="F30" s="364" t="str">
        <f>IF(LEN(A30)&lt;=7,IF(B30&lt;&gt;"",IF(SUM(C30:D30)&lt;&gt;0,"是","否"),"否"),"否")</f>
        <v>是</v>
      </c>
    </row>
    <row r="31" ht="36" customHeight="1" spans="1:10">
      <c r="A31" s="361">
        <v>23006</v>
      </c>
      <c r="B31" s="372" t="s">
        <v>165</v>
      </c>
      <c r="C31" s="363">
        <f>SUM(C32:C33)</f>
        <v>19337</v>
      </c>
      <c r="D31" s="363">
        <f>SUM(D32:D33)</f>
        <v>19199</v>
      </c>
      <c r="E31" s="336">
        <f t="shared" si="0"/>
        <v>99.2863422454362</v>
      </c>
      <c r="F31" s="364" t="str">
        <f t="shared" ref="F31:F44" si="2">IF(LEN(A31)&lt;=7,IF(B31&lt;&gt;"",IF(SUM(C31:D31)&lt;&gt;0,"是","否"),"否"),"否")</f>
        <v>是</v>
      </c>
    </row>
    <row r="32" ht="36" customHeight="1" spans="1:10">
      <c r="A32" s="361">
        <v>2300601</v>
      </c>
      <c r="B32" s="373" t="s">
        <v>166</v>
      </c>
      <c r="C32" s="363">
        <f>'01-2'!E33</f>
        <v>10852</v>
      </c>
      <c r="D32" s="363">
        <v>11790</v>
      </c>
      <c r="E32" s="336">
        <f t="shared" si="0"/>
        <v>108.643568005898</v>
      </c>
      <c r="F32" s="364" t="str">
        <f t="shared" si="2"/>
        <v>是</v>
      </c>
    </row>
    <row r="33" ht="36" customHeight="1" spans="1:8">
      <c r="A33" s="361">
        <v>2300602</v>
      </c>
      <c r="B33" s="373" t="s">
        <v>167</v>
      </c>
      <c r="C33" s="363">
        <f>'01-2'!E34</f>
        <v>8485</v>
      </c>
      <c r="D33" s="363">
        <v>7409</v>
      </c>
      <c r="E33" s="336">
        <f t="shared" si="0"/>
        <v>87.3187978786093</v>
      </c>
      <c r="F33" s="364" t="str">
        <f t="shared" si="2"/>
        <v>是</v>
      </c>
    </row>
    <row r="34" ht="36" customHeight="1" spans="1:8">
      <c r="A34" s="374">
        <v>23008</v>
      </c>
      <c r="B34" s="372" t="s">
        <v>168</v>
      </c>
      <c r="C34" s="363">
        <f>'01-2'!E35</f>
        <v>17169</v>
      </c>
      <c r="D34" s="363"/>
      <c r="E34" s="336">
        <f t="shared" ref="E34:E44" si="3">IFERROR(IF(C34&lt;0,"",IFERROR(D34/C34,0))*100,0)</f>
        <v>0</v>
      </c>
      <c r="F34" s="364" t="str">
        <f t="shared" si="2"/>
        <v>是</v>
      </c>
    </row>
    <row r="35" ht="36" customHeight="1" spans="1:8">
      <c r="A35" s="375">
        <v>23015</v>
      </c>
      <c r="B35" s="372" t="s">
        <v>169</v>
      </c>
      <c r="C35" s="363">
        <f>'01-2'!E36</f>
        <v>0</v>
      </c>
      <c r="D35" s="363"/>
      <c r="E35" s="336">
        <f t="shared" si="3"/>
        <v>0</v>
      </c>
      <c r="F35" s="364" t="str">
        <f t="shared" si="2"/>
        <v>否</v>
      </c>
    </row>
    <row r="36" ht="36" customHeight="1" spans="1:8">
      <c r="A36" s="375">
        <v>23016</v>
      </c>
      <c r="B36" s="372" t="s">
        <v>170</v>
      </c>
      <c r="C36" s="373">
        <f>'01-2'!E37</f>
        <v>0</v>
      </c>
      <c r="D36" s="363"/>
      <c r="E36" s="336">
        <f t="shared" si="3"/>
        <v>0</v>
      </c>
      <c r="F36" s="364" t="str">
        <f t="shared" si="2"/>
        <v>否</v>
      </c>
    </row>
    <row r="37" ht="36" customHeight="1" spans="1:8">
      <c r="A37" s="375">
        <v>23021</v>
      </c>
      <c r="B37" s="372" t="s">
        <v>171</v>
      </c>
      <c r="C37" s="363">
        <f>SUM(C38:C41)</f>
        <v>0</v>
      </c>
      <c r="D37" s="363">
        <f>SUM(D38:D41)</f>
        <v>0</v>
      </c>
      <c r="E37" s="336">
        <f t="shared" si="3"/>
        <v>0</v>
      </c>
      <c r="F37" s="364" t="str">
        <f t="shared" si="2"/>
        <v>否</v>
      </c>
    </row>
    <row r="38" ht="36" customHeight="1" spans="1:8">
      <c r="A38" s="375">
        <v>2302101</v>
      </c>
      <c r="B38" s="376" t="s">
        <v>172</v>
      </c>
      <c r="C38" s="363"/>
      <c r="D38" s="363"/>
      <c r="E38" s="336">
        <f t="shared" si="3"/>
        <v>0</v>
      </c>
      <c r="F38" s="364" t="str">
        <f t="shared" si="2"/>
        <v>否</v>
      </c>
    </row>
    <row r="39" ht="36" customHeight="1" spans="1:8">
      <c r="A39" s="375">
        <v>2302102</v>
      </c>
      <c r="B39" s="376" t="s">
        <v>173</v>
      </c>
      <c r="C39" s="363"/>
      <c r="D39" s="363"/>
      <c r="E39" s="336">
        <f t="shared" si="3"/>
        <v>0</v>
      </c>
      <c r="F39" s="364" t="str">
        <f t="shared" si="2"/>
        <v>否</v>
      </c>
    </row>
    <row r="40" ht="36" customHeight="1" spans="1:8">
      <c r="A40" s="375">
        <v>2302103</v>
      </c>
      <c r="B40" s="376" t="s">
        <v>174</v>
      </c>
      <c r="C40" s="363"/>
      <c r="D40" s="363"/>
      <c r="E40" s="336">
        <f t="shared" si="3"/>
        <v>0</v>
      </c>
      <c r="F40" s="364" t="str">
        <f t="shared" si="2"/>
        <v>否</v>
      </c>
    </row>
    <row r="41" ht="36" customHeight="1" spans="1:8">
      <c r="A41" s="375">
        <v>2302199</v>
      </c>
      <c r="B41" s="376" t="s">
        <v>175</v>
      </c>
      <c r="C41" s="363"/>
      <c r="D41" s="363"/>
      <c r="E41" s="336">
        <f t="shared" si="3"/>
        <v>0</v>
      </c>
      <c r="F41" s="364" t="str">
        <f t="shared" si="2"/>
        <v>否</v>
      </c>
    </row>
    <row r="42" ht="36" customHeight="1" spans="1:8">
      <c r="A42" s="286">
        <v>23103</v>
      </c>
      <c r="B42" s="377" t="s">
        <v>176</v>
      </c>
      <c r="C42" s="369">
        <f>SUM(C43:C46)</f>
        <v>32219</v>
      </c>
      <c r="D42" s="369">
        <f>SUM(D43:D46)</f>
        <v>6440</v>
      </c>
      <c r="E42" s="333">
        <f t="shared" si="3"/>
        <v>19.9882057171234</v>
      </c>
      <c r="F42" s="364" t="str">
        <f t="shared" si="2"/>
        <v>是</v>
      </c>
    </row>
    <row r="43" ht="36" customHeight="1" spans="1:8">
      <c r="A43" s="269">
        <v>2310301</v>
      </c>
      <c r="B43" s="372" t="s">
        <v>177</v>
      </c>
      <c r="C43" s="363">
        <f>'01-2'!E44</f>
        <v>31200</v>
      </c>
      <c r="D43" s="363">
        <v>6420</v>
      </c>
      <c r="E43" s="336">
        <f t="shared" si="3"/>
        <v>20.5769230769231</v>
      </c>
      <c r="F43" s="364" t="str">
        <f t="shared" si="2"/>
        <v>是</v>
      </c>
    </row>
    <row r="44" ht="36" customHeight="1" spans="1:8">
      <c r="A44" s="269">
        <v>2310302</v>
      </c>
      <c r="B44" s="372" t="s">
        <v>178</v>
      </c>
      <c r="C44" s="363">
        <f>'01-2'!E45</f>
        <v>19</v>
      </c>
      <c r="D44" s="363">
        <v>20</v>
      </c>
      <c r="E44" s="336">
        <f t="shared" si="3"/>
        <v>105.263157894737</v>
      </c>
      <c r="F44" s="364" t="str">
        <f t="shared" si="2"/>
        <v>是</v>
      </c>
    </row>
    <row r="45" ht="36" customHeight="1" spans="1:8">
      <c r="A45" s="269">
        <v>2310303</v>
      </c>
      <c r="B45" s="372" t="s">
        <v>179</v>
      </c>
      <c r="C45" s="363"/>
      <c r="D45" s="363"/>
      <c r="E45" s="336"/>
      <c r="F45" s="364"/>
    </row>
    <row r="46" ht="36" customHeight="1" spans="1:8">
      <c r="A46" s="269">
        <v>2310399</v>
      </c>
      <c r="B46" s="372" t="s">
        <v>180</v>
      </c>
      <c r="C46" s="363">
        <f>'01-2'!E47</f>
        <v>1000</v>
      </c>
      <c r="D46" s="363"/>
      <c r="E46" s="336">
        <f>IFERROR(IF(C46&lt;0,"",IFERROR(D46/C46,0))*100,0)</f>
        <v>0</v>
      </c>
      <c r="F46" s="364" t="str">
        <f>IF(LEN(A46)&lt;=7,IF(B46&lt;&gt;"",IF(SUM(C46:D46)&lt;&gt;0,"是","否"),"否"),"否")</f>
        <v>是</v>
      </c>
    </row>
    <row r="47" ht="36" customHeight="1" spans="1:8">
      <c r="A47" s="286">
        <v>23009</v>
      </c>
      <c r="B47" s="378" t="s">
        <v>181</v>
      </c>
      <c r="C47" s="369">
        <f>'01-2'!E48</f>
        <v>4542</v>
      </c>
      <c r="D47" s="369"/>
      <c r="E47" s="336">
        <f>IFERROR(IF(C47&lt;0,"",IFERROR(D47/C47,0))*100,0)</f>
        <v>0</v>
      </c>
      <c r="F47" s="364" t="str">
        <f>IF(LEN(A47)&lt;=7,IF(B47&lt;&gt;"",IF(SUM(C47:D47)&lt;&gt;0,"是","否"),"否"),"否")</f>
        <v>是</v>
      </c>
      <c r="H47" s="379"/>
    </row>
    <row r="48" ht="36" customHeight="1" spans="1:8">
      <c r="A48" s="367"/>
      <c r="B48" s="158" t="s">
        <v>182</v>
      </c>
      <c r="C48" s="369">
        <f>SUM(C29:C30,C42,C47)</f>
        <v>296498</v>
      </c>
      <c r="D48" s="369">
        <f>SUM(D29:D30,D42,D47)</f>
        <v>253335</v>
      </c>
      <c r="E48" s="333">
        <f>IFERROR(IF(C48&lt;0,"",IFERROR(D48/C48,0))*100,0)</f>
        <v>85.4423975878421</v>
      </c>
      <c r="F48" s="364" t="str">
        <f>IF(LEN(A48)&lt;=7,IF(B48&lt;&gt;"",IF(SUM(C48:D48)&lt;&gt;0,"是","否"),"否"),"否")</f>
        <v>是</v>
      </c>
      <c r="H48" s="365"/>
    </row>
    <row r="49" ht="111.95" customHeight="1" spans="2:10">
      <c r="B49" s="303"/>
      <c r="C49" s="303"/>
      <c r="D49" s="303"/>
      <c r="E49" s="303"/>
      <c r="G49" s="324" t="s">
        <v>136</v>
      </c>
      <c r="I49" s="324" t="b">
        <f>C48='11-1'!C119</f>
        <v>1</v>
      </c>
      <c r="J49" s="324" t="b">
        <f>D48='11-1'!D119</f>
        <v>1</v>
      </c>
    </row>
    <row r="50" ht="54.95" customHeight="1" spans="2:10">
      <c r="B50" s="380"/>
      <c r="C50" s="380"/>
      <c r="D50" s="380"/>
      <c r="E50" s="380"/>
    </row>
    <row r="52" ht="30.6" spans="2:10">
      <c r="B52" s="251" t="s">
        <v>136</v>
      </c>
      <c r="C52" s="251" t="b">
        <f>C48='11-1'!C119</f>
        <v>1</v>
      </c>
      <c r="D52" s="251" t="b">
        <f>D48='11-1'!D119</f>
        <v>1</v>
      </c>
    </row>
    <row r="53" ht="30.6" spans="2:10">
      <c r="B53" s="251" t="s">
        <v>137</v>
      </c>
      <c r="C53" s="306">
        <f>C48-'11-1'!C119</f>
        <v>0</v>
      </c>
      <c r="D53" s="306">
        <f>D48-'11-1'!D119</f>
        <v>0</v>
      </c>
    </row>
    <row r="55" spans="2:10">
      <c r="D55" s="305"/>
    </row>
    <row r="56" spans="2:10">
      <c r="D56" s="305"/>
    </row>
    <row r="57" spans="2:10">
      <c r="D57" s="305"/>
    </row>
    <row r="58" spans="2:10">
      <c r="D58" s="305"/>
    </row>
    <row r="60" spans="2:10">
      <c r="D60" s="305"/>
    </row>
    <row r="61" spans="2:10">
      <c r="E61" s="260" t="str">
        <f>IF(C47&lt;&gt;0,IF((D47/C47-1)&lt;-30%,"",IF((D47/C47-1)&gt;150%,"",D47/C47-1)),"")</f>
        <v/>
      </c>
    </row>
  </sheetData>
  <autoFilter xmlns:etc="http://www.wps.cn/officeDocument/2017/etCustomData" ref="A3:F50" etc:filterBottomFollowUsedRange="0">
    <extLst/>
  </autoFilter>
  <mergeCells count="3">
    <mergeCell ref="B1:E1"/>
    <mergeCell ref="B49:E49"/>
    <mergeCell ref="B50:E50"/>
  </mergeCells>
  <conditionalFormatting sqref="B31">
    <cfRule type="expression" dxfId="1" priority="54" stopIfTrue="1">
      <formula>"len($A:$A)=3"</formula>
    </cfRule>
  </conditionalFormatting>
  <conditionalFormatting sqref="B36">
    <cfRule type="expression" dxfId="1" priority="4" stopIfTrue="1">
      <formula>"len($A:$A)=3"</formula>
    </cfRule>
  </conditionalFormatting>
  <conditionalFormatting sqref="C36">
    <cfRule type="expression" dxfId="1" priority="50" stopIfTrue="1">
      <formula>"len($A:$A)=3"</formula>
    </cfRule>
  </conditionalFormatting>
  <conditionalFormatting sqref="B37">
    <cfRule type="expression" dxfId="1" priority="1" stopIfTrue="1">
      <formula>"len($A:$A)=3"</formula>
    </cfRule>
  </conditionalFormatting>
  <conditionalFormatting sqref="B43">
    <cfRule type="expression" dxfId="1" priority="16" stopIfTrue="1">
      <formula>"len($A:$A)=3"</formula>
    </cfRule>
  </conditionalFormatting>
  <conditionalFormatting sqref="C52:D52">
    <cfRule type="containsText" dxfId="5" priority="8" operator="between" text="FALSE">
      <formula>NOT(ISERROR(SEARCH("FALSE",C52)))</formula>
    </cfRule>
  </conditionalFormatting>
  <conditionalFormatting sqref="C53:D53">
    <cfRule type="cellIs" dxfId="4" priority="9" operator="notEqual">
      <formula>0</formula>
    </cfRule>
  </conditionalFormatting>
  <conditionalFormatting sqref="A35:A36">
    <cfRule type="expression" dxfId="1" priority="84" stopIfTrue="1">
      <formula>"len($A:$A)=3"</formula>
    </cfRule>
  </conditionalFormatting>
  <conditionalFormatting sqref="A37:A41">
    <cfRule type="expression" dxfId="1" priority="74" stopIfTrue="1">
      <formula>"len($A:$A)=3"</formula>
    </cfRule>
  </conditionalFormatting>
  <conditionalFormatting sqref="B32:B33">
    <cfRule type="expression" dxfId="1" priority="22" stopIfTrue="1">
      <formula>"len($A:$A)=3"</formula>
    </cfRule>
  </conditionalFormatting>
  <conditionalFormatting sqref="B34:B35">
    <cfRule type="expression" dxfId="1" priority="19" stopIfTrue="1">
      <formula>"len($A:$A)=3"</formula>
    </cfRule>
  </conditionalFormatting>
  <conditionalFormatting sqref="B38:B41">
    <cfRule type="expression" dxfId="1" priority="41" stopIfTrue="1">
      <formula>"len($A:$A)=3"</formula>
    </cfRule>
  </conditionalFormatting>
  <conditionalFormatting sqref="B44:B46">
    <cfRule type="expression" dxfId="1" priority="13" stopIfTrue="1">
      <formula>"len($A:$A)=3"</formula>
    </cfRule>
  </conditionalFormatting>
  <conditionalFormatting sqref="F30:F48">
    <cfRule type="cellIs" dxfId="6" priority="31" stopIfTrue="1" operator="lessThan">
      <formula>0</formula>
    </cfRule>
  </conditionalFormatting>
  <conditionalFormatting sqref="E2 D51:E51 E52:E53">
    <cfRule type="cellIs" dxfId="0" priority="102" stopIfTrue="1" operator="lessThanOrEqual">
      <formula>-1</formula>
    </cfRule>
  </conditionalFormatting>
  <conditionalFormatting sqref="F4:F29 F49">
    <cfRule type="cellIs" dxfId="6" priority="86" stopIfTrue="1" operator="lessThan">
      <formula>0</formula>
    </cfRule>
  </conditionalFormatting>
  <printOptions horizontalCentered="1"/>
  <pageMargins left="0.472222222222222" right="0.393055555555556" top="0.747916666666667" bottom="0.747916666666667" header="0.314583333333333" footer="0.314583333333333"/>
  <pageSetup paperSize="9" scale="74" orientation="portrait"/>
  <headerFooter alignWithMargins="0">
    <oddFooter>&amp;C&amp;18- &amp;P -</oddFooter>
  </headerFooter>
  <colBreaks count="1" manualBreakCount="1">
    <brk id="5"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00B0F0"/>
  </sheetPr>
  <dimension ref="A1:M1335"/>
  <sheetViews>
    <sheetView showZeros="0" view="pageBreakPreview" zoomScale="90" zoomScaleNormal="70" workbookViewId="0">
      <pane xSplit="2" ySplit="3" topLeftCell="C1310" activePane="bottomRight" state="frozen"/>
      <selection/>
      <selection pane="topRight"/>
      <selection pane="bottomLeft"/>
      <selection pane="bottomRight" activeCell="B1324" sqref="B1324:E1324"/>
    </sheetView>
  </sheetViews>
  <sheetFormatPr defaultColWidth="9" defaultRowHeight="15.6"/>
  <cols>
    <col min="1" max="1" width="23.5" style="181" customWidth="1"/>
    <col min="2" max="2" width="63.8796296296296" style="181" customWidth="1"/>
    <col min="3" max="3" width="22.6296296296296" style="181" customWidth="1"/>
    <col min="4" max="4" width="22.6296296296296" style="183" customWidth="1"/>
    <col min="5" max="5" width="22.6296296296296" style="181" customWidth="1"/>
    <col min="6" max="6" width="4.37962962962963" style="181" customWidth="1"/>
    <col min="7" max="7" width="9" style="181" customWidth="1"/>
    <col min="8" max="8" width="9.37962962962963" style="181" hidden="1" customWidth="1"/>
    <col min="9" max="9" width="14.75" style="181" hidden="1" customWidth="1"/>
    <col min="10" max="10" width="19.5" style="181" hidden="1" customWidth="1"/>
    <col min="11" max="11" width="27.1296296296296" style="181" hidden="1" customWidth="1"/>
    <col min="12" max="12" width="17.9166666666667" style="181" customWidth="1"/>
    <col min="13" max="13" width="19.1296296296296" style="181" customWidth="1"/>
    <col min="14" max="14" width="13.0555555555556" style="181" customWidth="1"/>
    <col min="15" max="16384" width="9" style="181"/>
  </cols>
  <sheetData>
    <row r="1" s="322" customFormat="1" ht="45" customHeight="1" spans="1:13">
      <c r="B1" s="326" t="str">
        <f>YEAR(封面!$B$8)&amp;"年通海县地方一般公共预算支出预算表"</f>
        <v>2026年通海县地方一般公共预算支出预算表</v>
      </c>
      <c r="C1" s="326"/>
      <c r="D1" s="326"/>
      <c r="E1" s="326"/>
    </row>
    <row r="2" s="322" customFormat="1" ht="20.1" customHeight="1" spans="1:13">
      <c r="A2" s="176"/>
      <c r="B2" s="327" t="s">
        <v>1703</v>
      </c>
      <c r="C2" s="187"/>
      <c r="D2" s="188"/>
      <c r="E2" s="188" t="s">
        <v>10</v>
      </c>
    </row>
    <row r="3" s="323" customFormat="1" ht="45" customHeight="1" spans="1:13">
      <c r="A3" s="328" t="s">
        <v>11</v>
      </c>
      <c r="B3" s="329" t="s">
        <v>12</v>
      </c>
      <c r="C3" s="80" t="str">
        <f>YEAR(封面!$B$8)-1&amp;"年执行数"</f>
        <v>2025年执行数</v>
      </c>
      <c r="D3" s="80" t="str">
        <f>YEAR(封面!$B$8)&amp;"年预算数"</f>
        <v>2026年预算数</v>
      </c>
      <c r="E3" s="329" t="s">
        <v>1694</v>
      </c>
      <c r="F3" s="330" t="s">
        <v>13</v>
      </c>
      <c r="G3" s="323" t="s">
        <v>184</v>
      </c>
      <c r="K3" s="323">
        <f>69660000-D1321</f>
        <v>69432304</v>
      </c>
      <c r="L3" s="179"/>
      <c r="M3" s="179"/>
    </row>
    <row r="4" ht="23.5" customHeight="1" spans="1:13">
      <c r="A4" s="331" t="s">
        <v>1704</v>
      </c>
      <c r="B4" s="332" t="s">
        <v>138</v>
      </c>
      <c r="C4" s="216">
        <f>SUM(C5,C17,C26,C36,C47,C58,C69,C77,C86,C99,C108,C119,C131,C138,C146,C152,C159,C166,C173,C180,C187,C195,C201,C207,C214,C229,C236,C243,C249)</f>
        <v>17667</v>
      </c>
      <c r="D4" s="216">
        <f>SUM(D5,D17,D26,D36,D47,D58,D69,D77,D86,D99,D108,D119,D131,D138,D146,D152,D159,D166,D173,D180,D187,D195,D201,D207,D214,D229,D236,D243,D249)</f>
        <v>20392</v>
      </c>
      <c r="E4" s="333">
        <f t="shared" ref="E4:E67" si="0">IFERROR(IF(C4&lt;0,"",IFERROR(D4/C4,0))*100,0)</f>
        <v>115.424237278542</v>
      </c>
      <c r="F4" s="334" t="str">
        <f>IF(LEN(A4)=3,"是",IF(B4&lt;&gt;"",IF(SUM(C4:D4)&lt;&gt;0,"是","否"),"是"))</f>
        <v>是</v>
      </c>
      <c r="G4" s="181" t="str">
        <f>IF(LEN(A4)=3,"类",IF(LEN(A4)=5,"款","项"))</f>
        <v>类</v>
      </c>
      <c r="I4" s="181" t="e">
        <f>SUMIF(#REF!,'12'!A4,#REF!)</f>
        <v>#REF!</v>
      </c>
      <c r="J4" s="181" t="e">
        <f>D4-I4</f>
        <v>#REF!</v>
      </c>
    </row>
    <row r="5" ht="23.5" customHeight="1" spans="1:13">
      <c r="A5" s="215" t="s">
        <v>1705</v>
      </c>
      <c r="B5" s="335" t="s">
        <v>186</v>
      </c>
      <c r="C5" s="147">
        <f>SUM(C6:C16)</f>
        <v>526</v>
      </c>
      <c r="D5" s="147">
        <f>SUM(D6:D16)</f>
        <v>763</v>
      </c>
      <c r="E5" s="336">
        <f t="shared" si="0"/>
        <v>145.057034220532</v>
      </c>
      <c r="F5" s="334" t="str">
        <f t="shared" ref="F5:F68" si="1">IF(LEN(A5)=3,"是",IF(B5&lt;&gt;"",IF(SUM(C5:D5)&lt;&gt;0,"是","否"),"是"))</f>
        <v>是</v>
      </c>
      <c r="G5" s="181" t="str">
        <f t="shared" ref="G5:G68" si="2">IF(LEN(A5)=3,"类",IF(LEN(A5)=5,"款","项"))</f>
        <v>款</v>
      </c>
      <c r="I5" s="181" t="e">
        <f>SUMIF(#REF!,'12'!A5,#REF!)</f>
        <v>#REF!</v>
      </c>
      <c r="J5" s="181" t="e">
        <f t="shared" ref="J5:J68" si="3">D5-I5</f>
        <v>#REF!</v>
      </c>
    </row>
    <row r="6" s="260" customFormat="1" ht="23.5" customHeight="1" spans="1:13">
      <c r="A6" s="215" t="s">
        <v>1706</v>
      </c>
      <c r="B6" s="337" t="s">
        <v>187</v>
      </c>
      <c r="C6" s="206">
        <f>SUMIFS('02'!E:E,'02'!A:A,A6)</f>
        <v>408</v>
      </c>
      <c r="D6" s="206">
        <v>450</v>
      </c>
      <c r="E6" s="336">
        <f t="shared" si="0"/>
        <v>110.294117647059</v>
      </c>
      <c r="F6" s="334" t="str">
        <f t="shared" si="1"/>
        <v>是</v>
      </c>
      <c r="G6" s="181" t="str">
        <f t="shared" si="2"/>
        <v>项</v>
      </c>
      <c r="H6" s="181"/>
      <c r="I6" s="181" t="e">
        <f>SUMIF(#REF!,'12'!A6,#REF!)</f>
        <v>#REF!</v>
      </c>
      <c r="J6" s="181" t="e">
        <f t="shared" si="3"/>
        <v>#REF!</v>
      </c>
    </row>
    <row r="7" s="260" customFormat="1" ht="23.5" customHeight="1" spans="1:13">
      <c r="A7" s="215" t="s">
        <v>1707</v>
      </c>
      <c r="B7" s="337" t="s">
        <v>188</v>
      </c>
      <c r="C7" s="206">
        <f>SUMIFS('02'!E:E,'02'!A:A,A7)</f>
        <v>4</v>
      </c>
      <c r="D7" s="206">
        <v>12</v>
      </c>
      <c r="E7" s="336">
        <f t="shared" si="0"/>
        <v>300</v>
      </c>
      <c r="F7" s="334" t="str">
        <f t="shared" si="1"/>
        <v>是</v>
      </c>
      <c r="G7" s="181" t="str">
        <f t="shared" si="2"/>
        <v>项</v>
      </c>
      <c r="H7" s="181"/>
      <c r="I7" s="181" t="e">
        <f>SUMIF(#REF!,'12'!A7,#REF!)</f>
        <v>#REF!</v>
      </c>
      <c r="J7" s="181" t="e">
        <f t="shared" si="3"/>
        <v>#REF!</v>
      </c>
    </row>
    <row r="8" s="260" customFormat="1" ht="36" customHeight="1" spans="1:13">
      <c r="A8" s="215" t="s">
        <v>1708</v>
      </c>
      <c r="B8" s="337" t="s">
        <v>189</v>
      </c>
      <c r="C8" s="206">
        <f>SUMIFS('02'!E:E,'02'!A:A,A8)</f>
        <v>0</v>
      </c>
      <c r="D8" s="206">
        <v>0</v>
      </c>
      <c r="E8" s="336">
        <f t="shared" si="0"/>
        <v>0</v>
      </c>
      <c r="F8" s="334" t="str">
        <f t="shared" si="1"/>
        <v>否</v>
      </c>
      <c r="G8" s="181" t="str">
        <f t="shared" si="2"/>
        <v>项</v>
      </c>
      <c r="H8" s="181"/>
      <c r="I8" s="181" t="e">
        <f>SUMIF(#REF!,'12'!A8,#REF!)</f>
        <v>#REF!</v>
      </c>
      <c r="J8" s="181" t="e">
        <f t="shared" si="3"/>
        <v>#REF!</v>
      </c>
    </row>
    <row r="9" s="260" customFormat="1" ht="23.5" customHeight="1" spans="1:13">
      <c r="A9" s="215" t="s">
        <v>1709</v>
      </c>
      <c r="B9" s="337" t="s">
        <v>190</v>
      </c>
      <c r="C9" s="206">
        <f>SUMIFS('02'!E:E,'02'!A:A,A9)</f>
        <v>17</v>
      </c>
      <c r="D9" s="206">
        <v>25</v>
      </c>
      <c r="E9" s="336">
        <f t="shared" si="0"/>
        <v>147.058823529412</v>
      </c>
      <c r="F9" s="334" t="str">
        <f t="shared" si="1"/>
        <v>是</v>
      </c>
      <c r="G9" s="181" t="str">
        <f t="shared" si="2"/>
        <v>项</v>
      </c>
      <c r="H9" s="181"/>
      <c r="I9" s="181" t="e">
        <f>SUMIF(#REF!,'12'!A9,#REF!)</f>
        <v>#REF!</v>
      </c>
      <c r="J9" s="181" t="e">
        <f t="shared" si="3"/>
        <v>#REF!</v>
      </c>
    </row>
    <row r="10" s="260" customFormat="1" ht="36" customHeight="1" spans="1:13">
      <c r="A10" s="215" t="s">
        <v>1710</v>
      </c>
      <c r="B10" s="337" t="s">
        <v>191</v>
      </c>
      <c r="C10" s="206">
        <f>SUMIFS('02'!E:E,'02'!A:A,A10)</f>
        <v>0</v>
      </c>
      <c r="D10" s="206">
        <v>0</v>
      </c>
      <c r="E10" s="336">
        <f t="shared" si="0"/>
        <v>0</v>
      </c>
      <c r="F10" s="334" t="str">
        <f t="shared" si="1"/>
        <v>否</v>
      </c>
      <c r="G10" s="181" t="str">
        <f t="shared" si="2"/>
        <v>项</v>
      </c>
      <c r="H10" s="181"/>
      <c r="I10" s="181" t="e">
        <f>SUMIF(#REF!,'12'!A10,#REF!)</f>
        <v>#REF!</v>
      </c>
      <c r="J10" s="181" t="e">
        <f t="shared" si="3"/>
        <v>#REF!</v>
      </c>
    </row>
    <row r="11" s="260" customFormat="1" ht="36" customHeight="1" spans="1:13">
      <c r="A11" s="215" t="s">
        <v>1711</v>
      </c>
      <c r="B11" s="337" t="s">
        <v>192</v>
      </c>
      <c r="C11" s="206">
        <f>SUMIFS('02'!E:E,'02'!A:A,A11)</f>
        <v>0</v>
      </c>
      <c r="D11" s="206">
        <v>0</v>
      </c>
      <c r="E11" s="336">
        <f t="shared" si="0"/>
        <v>0</v>
      </c>
      <c r="F11" s="334" t="str">
        <f t="shared" si="1"/>
        <v>否</v>
      </c>
      <c r="G11" s="181" t="str">
        <f t="shared" si="2"/>
        <v>项</v>
      </c>
      <c r="H11" s="181"/>
      <c r="I11" s="181" t="e">
        <f>SUMIF(#REF!,'12'!A11,#REF!)</f>
        <v>#REF!</v>
      </c>
      <c r="J11" s="181" t="e">
        <f t="shared" si="3"/>
        <v>#REF!</v>
      </c>
    </row>
    <row r="12" s="260" customFormat="1" ht="23.5" customHeight="1" spans="1:13">
      <c r="A12" s="215" t="s">
        <v>1712</v>
      </c>
      <c r="B12" s="337" t="s">
        <v>193</v>
      </c>
      <c r="C12" s="206">
        <f>SUMIFS('02'!E:E,'02'!A:A,A12)</f>
        <v>19</v>
      </c>
      <c r="D12" s="206">
        <v>0</v>
      </c>
      <c r="E12" s="336">
        <f t="shared" si="0"/>
        <v>0</v>
      </c>
      <c r="F12" s="334" t="str">
        <f t="shared" si="1"/>
        <v>是</v>
      </c>
      <c r="G12" s="181" t="str">
        <f t="shared" si="2"/>
        <v>项</v>
      </c>
      <c r="H12" s="181"/>
      <c r="I12" s="181" t="e">
        <f>SUMIF(#REF!,'12'!A12,#REF!)</f>
        <v>#REF!</v>
      </c>
      <c r="J12" s="181" t="e">
        <f t="shared" si="3"/>
        <v>#REF!</v>
      </c>
    </row>
    <row r="13" s="260" customFormat="1" ht="23.5" customHeight="1" spans="1:13">
      <c r="A13" s="215" t="s">
        <v>1713</v>
      </c>
      <c r="B13" s="337" t="s">
        <v>194</v>
      </c>
      <c r="C13" s="206">
        <f>SUMIFS('02'!E:E,'02'!A:A,A13)</f>
        <v>71</v>
      </c>
      <c r="D13" s="206">
        <v>272</v>
      </c>
      <c r="E13" s="336">
        <f t="shared" si="0"/>
        <v>383.098591549296</v>
      </c>
      <c r="F13" s="334" t="str">
        <f t="shared" si="1"/>
        <v>是</v>
      </c>
      <c r="G13" s="181" t="str">
        <f t="shared" si="2"/>
        <v>项</v>
      </c>
      <c r="H13" s="181"/>
      <c r="I13" s="181" t="e">
        <f>SUMIF(#REF!,'12'!A13,#REF!)</f>
        <v>#REF!</v>
      </c>
      <c r="J13" s="181" t="e">
        <f t="shared" si="3"/>
        <v>#REF!</v>
      </c>
    </row>
    <row r="14" s="260" customFormat="1" ht="36" customHeight="1" spans="1:13">
      <c r="A14" s="215" t="s">
        <v>1714</v>
      </c>
      <c r="B14" s="337" t="s">
        <v>195</v>
      </c>
      <c r="C14" s="206">
        <f>SUMIFS('02'!E:E,'02'!A:A,A14)</f>
        <v>0</v>
      </c>
      <c r="D14" s="206">
        <v>0</v>
      </c>
      <c r="E14" s="336">
        <f t="shared" si="0"/>
        <v>0</v>
      </c>
      <c r="F14" s="334" t="str">
        <f t="shared" si="1"/>
        <v>否</v>
      </c>
      <c r="G14" s="181" t="str">
        <f t="shared" si="2"/>
        <v>项</v>
      </c>
      <c r="H14" s="181"/>
      <c r="I14" s="181" t="e">
        <f>SUMIF(#REF!,'12'!A14,#REF!)</f>
        <v>#REF!</v>
      </c>
      <c r="J14" s="181" t="e">
        <f t="shared" si="3"/>
        <v>#REF!</v>
      </c>
    </row>
    <row r="15" s="260" customFormat="1" ht="36" customHeight="1" spans="1:13">
      <c r="A15" s="215" t="s">
        <v>1715</v>
      </c>
      <c r="B15" s="337" t="s">
        <v>196</v>
      </c>
      <c r="C15" s="206">
        <f>SUMIFS('02'!E:E,'02'!A:A,A15)</f>
        <v>0</v>
      </c>
      <c r="D15" s="206">
        <v>0</v>
      </c>
      <c r="E15" s="336">
        <f t="shared" si="0"/>
        <v>0</v>
      </c>
      <c r="F15" s="334" t="str">
        <f t="shared" si="1"/>
        <v>否</v>
      </c>
      <c r="G15" s="181" t="str">
        <f t="shared" si="2"/>
        <v>项</v>
      </c>
      <c r="H15" s="181"/>
      <c r="I15" s="181" t="e">
        <f>SUMIF(#REF!,'12'!A15,#REF!)</f>
        <v>#REF!</v>
      </c>
      <c r="J15" s="181" t="e">
        <f t="shared" si="3"/>
        <v>#REF!</v>
      </c>
    </row>
    <row r="16" s="260" customFormat="1" ht="23.5" customHeight="1" spans="1:13">
      <c r="A16" s="215" t="s">
        <v>1716</v>
      </c>
      <c r="B16" s="337" t="s">
        <v>197</v>
      </c>
      <c r="C16" s="206">
        <f>SUMIFS('02'!E:E,'02'!A:A,A16)</f>
        <v>7</v>
      </c>
      <c r="D16" s="206">
        <v>4</v>
      </c>
      <c r="E16" s="336">
        <f t="shared" si="0"/>
        <v>57.1428571428571</v>
      </c>
      <c r="F16" s="334" t="str">
        <f t="shared" si="1"/>
        <v>是</v>
      </c>
      <c r="G16" s="181" t="str">
        <f t="shared" si="2"/>
        <v>项</v>
      </c>
      <c r="H16" s="181"/>
      <c r="I16" s="181" t="e">
        <f>SUMIF(#REF!,'12'!A16,#REF!)</f>
        <v>#REF!</v>
      </c>
      <c r="J16" s="181" t="e">
        <f t="shared" si="3"/>
        <v>#REF!</v>
      </c>
    </row>
    <row r="17" ht="23.5" customHeight="1" spans="1:10">
      <c r="A17" s="215" t="s">
        <v>1717</v>
      </c>
      <c r="B17" s="335" t="s">
        <v>198</v>
      </c>
      <c r="C17" s="147">
        <f>SUM(C18:C25)</f>
        <v>451</v>
      </c>
      <c r="D17" s="147">
        <f>SUM(D18:D25)</f>
        <v>522</v>
      </c>
      <c r="E17" s="336">
        <f t="shared" si="0"/>
        <v>115.742793791574</v>
      </c>
      <c r="F17" s="334" t="str">
        <f t="shared" si="1"/>
        <v>是</v>
      </c>
      <c r="G17" s="181" t="str">
        <f t="shared" si="2"/>
        <v>款</v>
      </c>
      <c r="I17" s="181" t="e">
        <f>SUMIF(#REF!,'12'!A17,#REF!)</f>
        <v>#REF!</v>
      </c>
      <c r="J17" s="181" t="e">
        <f t="shared" si="3"/>
        <v>#REF!</v>
      </c>
    </row>
    <row r="18" s="260" customFormat="1" ht="23.5" customHeight="1" spans="1:10">
      <c r="A18" s="215" t="s">
        <v>1718</v>
      </c>
      <c r="B18" s="337" t="s">
        <v>187</v>
      </c>
      <c r="C18" s="206">
        <f>SUMIFS('02'!E:E,'02'!A:A,A18)</f>
        <v>354</v>
      </c>
      <c r="D18" s="206">
        <v>405</v>
      </c>
      <c r="E18" s="336">
        <f t="shared" si="0"/>
        <v>114.406779661017</v>
      </c>
      <c r="F18" s="334" t="str">
        <f t="shared" si="1"/>
        <v>是</v>
      </c>
      <c r="G18" s="181" t="str">
        <f t="shared" si="2"/>
        <v>项</v>
      </c>
      <c r="H18" s="181"/>
      <c r="I18" s="181" t="e">
        <f>SUMIF(#REF!,'12'!A18,#REF!)</f>
        <v>#REF!</v>
      </c>
      <c r="J18" s="181" t="e">
        <f t="shared" si="3"/>
        <v>#REF!</v>
      </c>
    </row>
    <row r="19" s="260" customFormat="1" ht="23.5" customHeight="1" spans="1:10">
      <c r="A19" s="215" t="s">
        <v>1719</v>
      </c>
      <c r="B19" s="337" t="s">
        <v>188</v>
      </c>
      <c r="C19" s="206">
        <f>SUMIFS('02'!E:E,'02'!A:A,A19)</f>
        <v>0</v>
      </c>
      <c r="D19" s="206">
        <v>4</v>
      </c>
      <c r="E19" s="336">
        <f t="shared" si="0"/>
        <v>0</v>
      </c>
      <c r="F19" s="334" t="str">
        <f t="shared" si="1"/>
        <v>是</v>
      </c>
      <c r="G19" s="181" t="str">
        <f t="shared" si="2"/>
        <v>项</v>
      </c>
      <c r="H19" s="181"/>
      <c r="I19" s="181" t="e">
        <f>SUMIF(#REF!,'12'!A19,#REF!)</f>
        <v>#REF!</v>
      </c>
      <c r="J19" s="181" t="e">
        <f t="shared" si="3"/>
        <v>#REF!</v>
      </c>
    </row>
    <row r="20" s="260" customFormat="1" ht="36" customHeight="1" spans="1:10">
      <c r="A20" s="215" t="s">
        <v>1720</v>
      </c>
      <c r="B20" s="337" t="s">
        <v>189</v>
      </c>
      <c r="C20" s="206">
        <f>SUMIFS('02'!E:E,'02'!A:A,A20)</f>
        <v>0</v>
      </c>
      <c r="D20" s="206">
        <v>0</v>
      </c>
      <c r="E20" s="336">
        <f t="shared" si="0"/>
        <v>0</v>
      </c>
      <c r="F20" s="334" t="str">
        <f t="shared" si="1"/>
        <v>否</v>
      </c>
      <c r="G20" s="181" t="str">
        <f t="shared" si="2"/>
        <v>项</v>
      </c>
      <c r="H20" s="181"/>
      <c r="I20" s="181" t="e">
        <f>SUMIF(#REF!,'12'!A20,#REF!)</f>
        <v>#REF!</v>
      </c>
      <c r="J20" s="181" t="e">
        <f t="shared" si="3"/>
        <v>#REF!</v>
      </c>
    </row>
    <row r="21" s="260" customFormat="1" ht="23.5" customHeight="1" spans="1:10">
      <c r="A21" s="215" t="s">
        <v>1721</v>
      </c>
      <c r="B21" s="337" t="s">
        <v>199</v>
      </c>
      <c r="C21" s="206">
        <f>SUMIFS('02'!E:E,'02'!A:A,A21)</f>
        <v>9</v>
      </c>
      <c r="D21" s="206">
        <v>15</v>
      </c>
      <c r="E21" s="336">
        <f t="shared" si="0"/>
        <v>166.666666666667</v>
      </c>
      <c r="F21" s="334" t="str">
        <f t="shared" si="1"/>
        <v>是</v>
      </c>
      <c r="G21" s="181" t="str">
        <f t="shared" si="2"/>
        <v>项</v>
      </c>
      <c r="H21" s="181"/>
      <c r="I21" s="181" t="e">
        <f>SUMIF(#REF!,'12'!A21,#REF!)</f>
        <v>#REF!</v>
      </c>
      <c r="J21" s="181" t="e">
        <f t="shared" si="3"/>
        <v>#REF!</v>
      </c>
    </row>
    <row r="22" s="260" customFormat="1" ht="23.5" customHeight="1" spans="1:10">
      <c r="A22" s="215" t="s">
        <v>1722</v>
      </c>
      <c r="B22" s="337" t="s">
        <v>200</v>
      </c>
      <c r="C22" s="206">
        <f>SUMIFS('02'!E:E,'02'!A:A,A22)</f>
        <v>2</v>
      </c>
      <c r="D22" s="206">
        <v>0</v>
      </c>
      <c r="E22" s="336">
        <f t="shared" si="0"/>
        <v>0</v>
      </c>
      <c r="F22" s="334" t="str">
        <f t="shared" si="1"/>
        <v>是</v>
      </c>
      <c r="G22" s="181" t="str">
        <f t="shared" si="2"/>
        <v>项</v>
      </c>
      <c r="H22" s="181"/>
      <c r="I22" s="181" t="e">
        <f>SUMIF(#REF!,'12'!A22,#REF!)</f>
        <v>#REF!</v>
      </c>
      <c r="J22" s="181" t="e">
        <f t="shared" si="3"/>
        <v>#REF!</v>
      </c>
    </row>
    <row r="23" s="260" customFormat="1" ht="23.5" customHeight="1" spans="1:10">
      <c r="A23" s="215" t="s">
        <v>1723</v>
      </c>
      <c r="B23" s="337" t="s">
        <v>201</v>
      </c>
      <c r="C23" s="206">
        <f>SUMIFS('02'!E:E,'02'!A:A,A23)</f>
        <v>83</v>
      </c>
      <c r="D23" s="206">
        <v>98</v>
      </c>
      <c r="E23" s="336">
        <f t="shared" si="0"/>
        <v>118.072289156627</v>
      </c>
      <c r="F23" s="334" t="str">
        <f t="shared" si="1"/>
        <v>是</v>
      </c>
      <c r="G23" s="181" t="str">
        <f t="shared" si="2"/>
        <v>项</v>
      </c>
      <c r="H23" s="181"/>
      <c r="I23" s="181" t="e">
        <f>SUMIF(#REF!,'12'!A23,#REF!)</f>
        <v>#REF!</v>
      </c>
      <c r="J23" s="181" t="e">
        <f t="shared" si="3"/>
        <v>#REF!</v>
      </c>
    </row>
    <row r="24" s="260" customFormat="1" ht="36" customHeight="1" spans="1:10">
      <c r="A24" s="215" t="s">
        <v>1724</v>
      </c>
      <c r="B24" s="337" t="s">
        <v>196</v>
      </c>
      <c r="C24" s="206">
        <f>SUMIFS('02'!E:E,'02'!A:A,A24)</f>
        <v>0</v>
      </c>
      <c r="D24" s="206">
        <v>0</v>
      </c>
      <c r="E24" s="336">
        <f t="shared" si="0"/>
        <v>0</v>
      </c>
      <c r="F24" s="334" t="str">
        <f t="shared" si="1"/>
        <v>否</v>
      </c>
      <c r="G24" s="181" t="str">
        <f t="shared" si="2"/>
        <v>项</v>
      </c>
      <c r="H24" s="181"/>
      <c r="I24" s="181" t="e">
        <f>SUMIF(#REF!,'12'!A24,#REF!)</f>
        <v>#REF!</v>
      </c>
      <c r="J24" s="181" t="e">
        <f t="shared" si="3"/>
        <v>#REF!</v>
      </c>
    </row>
    <row r="25" s="260" customFormat="1" ht="23.5" customHeight="1" spans="1:10">
      <c r="A25" s="215" t="s">
        <v>1725</v>
      </c>
      <c r="B25" s="337" t="s">
        <v>202</v>
      </c>
      <c r="C25" s="206">
        <f>SUMIFS('02'!E:E,'02'!A:A,A25)</f>
        <v>3</v>
      </c>
      <c r="D25" s="206">
        <v>0</v>
      </c>
      <c r="E25" s="336">
        <f t="shared" si="0"/>
        <v>0</v>
      </c>
      <c r="F25" s="334" t="str">
        <f t="shared" si="1"/>
        <v>是</v>
      </c>
      <c r="G25" s="181" t="str">
        <f t="shared" si="2"/>
        <v>项</v>
      </c>
      <c r="H25" s="181"/>
      <c r="I25" s="181" t="e">
        <f>SUMIF(#REF!,'12'!A25,#REF!)</f>
        <v>#REF!</v>
      </c>
      <c r="J25" s="181" t="e">
        <f t="shared" si="3"/>
        <v>#REF!</v>
      </c>
    </row>
    <row r="26" ht="23.5" customHeight="1" spans="1:10">
      <c r="A26" s="215" t="s">
        <v>1726</v>
      </c>
      <c r="B26" s="335" t="s">
        <v>203</v>
      </c>
      <c r="C26" s="147">
        <f>SUM(C27:C35)</f>
        <v>4454</v>
      </c>
      <c r="D26" s="147">
        <f>SUM(D27:D35)</f>
        <v>5038</v>
      </c>
      <c r="E26" s="336">
        <f t="shared" si="0"/>
        <v>113.11180960934</v>
      </c>
      <c r="F26" s="334" t="str">
        <f t="shared" si="1"/>
        <v>是</v>
      </c>
      <c r="G26" s="181" t="str">
        <f t="shared" si="2"/>
        <v>款</v>
      </c>
      <c r="I26" s="181" t="e">
        <f>SUMIF(#REF!,'12'!A26,#REF!)</f>
        <v>#REF!</v>
      </c>
      <c r="J26" s="181" t="e">
        <f t="shared" si="3"/>
        <v>#REF!</v>
      </c>
    </row>
    <row r="27" s="260" customFormat="1" ht="23.5" customHeight="1" spans="1:10">
      <c r="A27" s="215" t="s">
        <v>1727</v>
      </c>
      <c r="B27" s="337" t="s">
        <v>187</v>
      </c>
      <c r="C27" s="206">
        <f>SUMIFS('02'!E:E,'02'!A:A,A27)</f>
        <v>4268</v>
      </c>
      <c r="D27" s="206">
        <v>4854</v>
      </c>
      <c r="E27" s="336">
        <f t="shared" si="0"/>
        <v>113.730084348641</v>
      </c>
      <c r="F27" s="334" t="str">
        <f t="shared" si="1"/>
        <v>是</v>
      </c>
      <c r="G27" s="181" t="str">
        <f t="shared" si="2"/>
        <v>项</v>
      </c>
      <c r="H27" s="181"/>
      <c r="I27" s="181" t="e">
        <f>SUMIF(#REF!,'12'!A27,#REF!)</f>
        <v>#REF!</v>
      </c>
      <c r="J27" s="181" t="e">
        <f t="shared" si="3"/>
        <v>#REF!</v>
      </c>
    </row>
    <row r="28" s="260" customFormat="1" ht="23.5" customHeight="1" spans="1:10">
      <c r="A28" s="215" t="s">
        <v>1728</v>
      </c>
      <c r="B28" s="337" t="s">
        <v>188</v>
      </c>
      <c r="C28" s="206">
        <f>SUMIFS('02'!E:E,'02'!A:A,A28)</f>
        <v>28</v>
      </c>
      <c r="D28" s="206">
        <v>35</v>
      </c>
      <c r="E28" s="336">
        <f t="shared" si="0"/>
        <v>125</v>
      </c>
      <c r="F28" s="334" t="str">
        <f t="shared" si="1"/>
        <v>是</v>
      </c>
      <c r="G28" s="181" t="str">
        <f t="shared" si="2"/>
        <v>项</v>
      </c>
      <c r="H28" s="181"/>
      <c r="I28" s="181" t="e">
        <f>SUMIF(#REF!,'12'!A28,#REF!)</f>
        <v>#REF!</v>
      </c>
      <c r="J28" s="181" t="e">
        <f t="shared" si="3"/>
        <v>#REF!</v>
      </c>
    </row>
    <row r="29" s="260" customFormat="1" ht="36" customHeight="1" spans="1:10">
      <c r="A29" s="215" t="s">
        <v>1729</v>
      </c>
      <c r="B29" s="337" t="s">
        <v>189</v>
      </c>
      <c r="C29" s="206">
        <f>SUMIFS('02'!E:E,'02'!A:A,A29)</f>
        <v>0</v>
      </c>
      <c r="D29" s="206">
        <v>0</v>
      </c>
      <c r="E29" s="336">
        <f t="shared" si="0"/>
        <v>0</v>
      </c>
      <c r="F29" s="334" t="str">
        <f t="shared" si="1"/>
        <v>否</v>
      </c>
      <c r="G29" s="181" t="str">
        <f t="shared" si="2"/>
        <v>项</v>
      </c>
      <c r="H29" s="181"/>
      <c r="I29" s="181" t="e">
        <f>SUMIF(#REF!,'12'!A29,#REF!)</f>
        <v>#REF!</v>
      </c>
      <c r="J29" s="181" t="e">
        <f t="shared" si="3"/>
        <v>#REF!</v>
      </c>
    </row>
    <row r="30" s="260" customFormat="1" ht="36" customHeight="1" spans="1:10">
      <c r="A30" s="215" t="s">
        <v>1730</v>
      </c>
      <c r="B30" s="337" t="s">
        <v>204</v>
      </c>
      <c r="C30" s="206">
        <f>SUMIFS('02'!E:E,'02'!A:A,A30)</f>
        <v>0</v>
      </c>
      <c r="D30" s="206">
        <v>0</v>
      </c>
      <c r="E30" s="336">
        <f t="shared" si="0"/>
        <v>0</v>
      </c>
      <c r="F30" s="334" t="str">
        <f t="shared" si="1"/>
        <v>否</v>
      </c>
      <c r="G30" s="181" t="str">
        <f t="shared" si="2"/>
        <v>项</v>
      </c>
      <c r="H30" s="181"/>
      <c r="I30" s="181" t="e">
        <f>SUMIF(#REF!,'12'!A30,#REF!)</f>
        <v>#REF!</v>
      </c>
      <c r="J30" s="181" t="e">
        <f t="shared" si="3"/>
        <v>#REF!</v>
      </c>
    </row>
    <row r="31" s="260" customFormat="1" ht="23.5" customHeight="1" spans="1:10">
      <c r="A31" s="215" t="s">
        <v>1731</v>
      </c>
      <c r="B31" s="337" t="s">
        <v>205</v>
      </c>
      <c r="C31" s="206">
        <f>SUMIFS('02'!E:E,'02'!A:A,A31)</f>
        <v>49</v>
      </c>
      <c r="D31" s="206">
        <v>60</v>
      </c>
      <c r="E31" s="336">
        <f t="shared" si="0"/>
        <v>122.448979591837</v>
      </c>
      <c r="F31" s="334" t="str">
        <f t="shared" si="1"/>
        <v>是</v>
      </c>
      <c r="G31" s="181" t="str">
        <f t="shared" si="2"/>
        <v>项</v>
      </c>
      <c r="H31" s="181"/>
      <c r="I31" s="181" t="e">
        <f>SUMIF(#REF!,'12'!A31,#REF!)</f>
        <v>#REF!</v>
      </c>
      <c r="J31" s="181" t="e">
        <f t="shared" si="3"/>
        <v>#REF!</v>
      </c>
    </row>
    <row r="32" s="260" customFormat="1" ht="36" customHeight="1" spans="1:10">
      <c r="A32" s="215" t="s">
        <v>1732</v>
      </c>
      <c r="B32" s="337" t="s">
        <v>206</v>
      </c>
      <c r="C32" s="206">
        <f>SUMIFS('02'!E:E,'02'!A:A,A32)</f>
        <v>0</v>
      </c>
      <c r="D32" s="206">
        <v>0</v>
      </c>
      <c r="E32" s="336">
        <f t="shared" si="0"/>
        <v>0</v>
      </c>
      <c r="F32" s="334" t="str">
        <f t="shared" si="1"/>
        <v>否</v>
      </c>
      <c r="G32" s="181" t="str">
        <f t="shared" si="2"/>
        <v>项</v>
      </c>
      <c r="H32" s="181"/>
      <c r="I32" s="181" t="e">
        <f>SUMIF(#REF!,'12'!A32,#REF!)</f>
        <v>#REF!</v>
      </c>
      <c r="J32" s="181" t="e">
        <f t="shared" si="3"/>
        <v>#REF!</v>
      </c>
    </row>
    <row r="33" s="260" customFormat="1" ht="36" customHeight="1" spans="1:10">
      <c r="A33" s="215" t="s">
        <v>1733</v>
      </c>
      <c r="B33" s="337" t="s">
        <v>207</v>
      </c>
      <c r="C33" s="206">
        <f>SUMIFS('02'!E:E,'02'!A:A,A33)</f>
        <v>0</v>
      </c>
      <c r="D33" s="206">
        <v>0</v>
      </c>
      <c r="E33" s="336">
        <f t="shared" si="0"/>
        <v>0</v>
      </c>
      <c r="F33" s="334" t="str">
        <f t="shared" si="1"/>
        <v>否</v>
      </c>
      <c r="G33" s="181" t="str">
        <f t="shared" si="2"/>
        <v>项</v>
      </c>
      <c r="H33" s="181"/>
      <c r="I33" s="181" t="e">
        <f>SUMIF(#REF!,'12'!A33,#REF!)</f>
        <v>#REF!</v>
      </c>
      <c r="J33" s="181" t="e">
        <f t="shared" si="3"/>
        <v>#REF!</v>
      </c>
    </row>
    <row r="34" s="260" customFormat="1" ht="23.5" customHeight="1" spans="1:10">
      <c r="A34" s="215" t="s">
        <v>1734</v>
      </c>
      <c r="B34" s="337" t="s">
        <v>196</v>
      </c>
      <c r="C34" s="206">
        <f>SUMIFS('02'!E:E,'02'!A:A,A34)</f>
        <v>98</v>
      </c>
      <c r="D34" s="206">
        <v>89</v>
      </c>
      <c r="E34" s="336">
        <f t="shared" si="0"/>
        <v>90.8163265306122</v>
      </c>
      <c r="F34" s="334" t="str">
        <f t="shared" si="1"/>
        <v>是</v>
      </c>
      <c r="G34" s="181" t="str">
        <f t="shared" si="2"/>
        <v>项</v>
      </c>
      <c r="H34" s="181"/>
      <c r="I34" s="181" t="e">
        <f>SUMIF(#REF!,'12'!A34,#REF!)</f>
        <v>#REF!</v>
      </c>
      <c r="J34" s="181" t="e">
        <f t="shared" si="3"/>
        <v>#REF!</v>
      </c>
    </row>
    <row r="35" s="260" customFormat="1" ht="23.5" customHeight="1" spans="1:10">
      <c r="A35" s="338" t="s">
        <v>1735</v>
      </c>
      <c r="B35" s="337" t="s">
        <v>208</v>
      </c>
      <c r="C35" s="206">
        <f>SUMIFS('02'!E:E,'02'!A:A,A35)</f>
        <v>11</v>
      </c>
      <c r="D35" s="206">
        <v>0</v>
      </c>
      <c r="E35" s="336">
        <f t="shared" si="0"/>
        <v>0</v>
      </c>
      <c r="F35" s="334" t="str">
        <f t="shared" si="1"/>
        <v>是</v>
      </c>
      <c r="G35" s="181" t="str">
        <f t="shared" si="2"/>
        <v>项</v>
      </c>
      <c r="H35" s="181"/>
      <c r="I35" s="181" t="e">
        <f>SUMIF(#REF!,'12'!A35,#REF!)</f>
        <v>#REF!</v>
      </c>
      <c r="J35" s="181" t="e">
        <f t="shared" si="3"/>
        <v>#REF!</v>
      </c>
    </row>
    <row r="36" ht="23.5" customHeight="1" spans="1:10">
      <c r="A36" s="215" t="s">
        <v>1736</v>
      </c>
      <c r="B36" s="335" t="s">
        <v>209</v>
      </c>
      <c r="C36" s="147">
        <f>SUM(C37:C46)</f>
        <v>609</v>
      </c>
      <c r="D36" s="147">
        <f>SUM(D37:D46)</f>
        <v>604</v>
      </c>
      <c r="E36" s="336">
        <f t="shared" si="0"/>
        <v>99.1789819376026</v>
      </c>
      <c r="F36" s="334" t="str">
        <f t="shared" si="1"/>
        <v>是</v>
      </c>
      <c r="G36" s="181" t="str">
        <f t="shared" si="2"/>
        <v>款</v>
      </c>
      <c r="I36" s="181" t="e">
        <f>SUMIF(#REF!,'12'!A36,#REF!)</f>
        <v>#REF!</v>
      </c>
      <c r="J36" s="181" t="e">
        <f t="shared" si="3"/>
        <v>#REF!</v>
      </c>
    </row>
    <row r="37" s="260" customFormat="1" ht="23.5" customHeight="1" spans="1:10">
      <c r="A37" s="215" t="s">
        <v>1737</v>
      </c>
      <c r="B37" s="337" t="s">
        <v>187</v>
      </c>
      <c r="C37" s="206">
        <f>SUMIFS('02'!E:E,'02'!A:A,A37)</f>
        <v>314</v>
      </c>
      <c r="D37" s="206">
        <v>312</v>
      </c>
      <c r="E37" s="336">
        <f t="shared" si="0"/>
        <v>99.3630573248408</v>
      </c>
      <c r="F37" s="334" t="str">
        <f t="shared" si="1"/>
        <v>是</v>
      </c>
      <c r="G37" s="181" t="str">
        <f t="shared" si="2"/>
        <v>项</v>
      </c>
      <c r="H37" s="181"/>
      <c r="I37" s="181" t="e">
        <f>SUMIF(#REF!,'12'!A37,#REF!)</f>
        <v>#REF!</v>
      </c>
      <c r="J37" s="181" t="e">
        <f t="shared" si="3"/>
        <v>#REF!</v>
      </c>
    </row>
    <row r="38" s="260" customFormat="1" ht="36" customHeight="1" spans="1:10">
      <c r="A38" s="215" t="s">
        <v>1738</v>
      </c>
      <c r="B38" s="337" t="s">
        <v>188</v>
      </c>
      <c r="C38" s="206">
        <f>SUMIFS('02'!E:E,'02'!A:A,A38)</f>
        <v>0</v>
      </c>
      <c r="D38" s="206">
        <v>0</v>
      </c>
      <c r="E38" s="336">
        <f t="shared" si="0"/>
        <v>0</v>
      </c>
      <c r="F38" s="334" t="str">
        <f t="shared" si="1"/>
        <v>否</v>
      </c>
      <c r="G38" s="181" t="str">
        <f t="shared" si="2"/>
        <v>项</v>
      </c>
      <c r="H38" s="181"/>
      <c r="I38" s="181" t="e">
        <f>SUMIF(#REF!,'12'!A38,#REF!)</f>
        <v>#REF!</v>
      </c>
      <c r="J38" s="181" t="e">
        <f t="shared" si="3"/>
        <v>#REF!</v>
      </c>
    </row>
    <row r="39" s="260" customFormat="1" ht="36" customHeight="1" spans="1:10">
      <c r="A39" s="215" t="s">
        <v>1739</v>
      </c>
      <c r="B39" s="337" t="s">
        <v>189</v>
      </c>
      <c r="C39" s="206">
        <f>SUMIFS('02'!E:E,'02'!A:A,A39)</f>
        <v>0</v>
      </c>
      <c r="D39" s="206">
        <v>0</v>
      </c>
      <c r="E39" s="336">
        <f t="shared" si="0"/>
        <v>0</v>
      </c>
      <c r="F39" s="334" t="str">
        <f t="shared" si="1"/>
        <v>否</v>
      </c>
      <c r="G39" s="181" t="str">
        <f t="shared" si="2"/>
        <v>项</v>
      </c>
      <c r="H39" s="181"/>
      <c r="I39" s="181" t="e">
        <f>SUMIF(#REF!,'12'!A39,#REF!)</f>
        <v>#REF!</v>
      </c>
      <c r="J39" s="181" t="e">
        <f t="shared" si="3"/>
        <v>#REF!</v>
      </c>
    </row>
    <row r="40" s="260" customFormat="1" ht="23.5" customHeight="1" spans="1:10">
      <c r="A40" s="215" t="s">
        <v>1740</v>
      </c>
      <c r="B40" s="337" t="s">
        <v>210</v>
      </c>
      <c r="C40" s="206">
        <f>SUMIFS('02'!E:E,'02'!A:A,A40)</f>
        <v>3</v>
      </c>
      <c r="D40" s="206">
        <v>0</v>
      </c>
      <c r="E40" s="336">
        <f t="shared" si="0"/>
        <v>0</v>
      </c>
      <c r="F40" s="334" t="str">
        <f t="shared" si="1"/>
        <v>是</v>
      </c>
      <c r="G40" s="181" t="str">
        <f t="shared" si="2"/>
        <v>项</v>
      </c>
      <c r="H40" s="181"/>
      <c r="I40" s="181" t="e">
        <f>SUMIF(#REF!,'12'!A40,#REF!)</f>
        <v>#REF!</v>
      </c>
      <c r="J40" s="181" t="e">
        <f t="shared" si="3"/>
        <v>#REF!</v>
      </c>
    </row>
    <row r="41" s="260" customFormat="1" ht="36" customHeight="1" spans="1:10">
      <c r="A41" s="215" t="s">
        <v>1741</v>
      </c>
      <c r="B41" s="337" t="s">
        <v>211</v>
      </c>
      <c r="C41" s="206">
        <f>SUMIFS('02'!E:E,'02'!A:A,A41)</f>
        <v>0</v>
      </c>
      <c r="D41" s="206">
        <v>0</v>
      </c>
      <c r="E41" s="336">
        <f t="shared" si="0"/>
        <v>0</v>
      </c>
      <c r="F41" s="334" t="str">
        <f t="shared" si="1"/>
        <v>否</v>
      </c>
      <c r="G41" s="181" t="str">
        <f t="shared" si="2"/>
        <v>项</v>
      </c>
      <c r="H41" s="181"/>
      <c r="I41" s="181" t="e">
        <f>SUMIF(#REF!,'12'!A41,#REF!)</f>
        <v>#REF!</v>
      </c>
      <c r="J41" s="181" t="e">
        <f t="shared" si="3"/>
        <v>#REF!</v>
      </c>
    </row>
    <row r="42" s="260" customFormat="1" ht="36" customHeight="1" spans="1:10">
      <c r="A42" s="215" t="s">
        <v>1742</v>
      </c>
      <c r="B42" s="337" t="s">
        <v>212</v>
      </c>
      <c r="C42" s="206">
        <f>SUMIFS('02'!E:E,'02'!A:A,A42)</f>
        <v>0</v>
      </c>
      <c r="D42" s="206">
        <v>0</v>
      </c>
      <c r="E42" s="336">
        <f t="shared" si="0"/>
        <v>0</v>
      </c>
      <c r="F42" s="334" t="str">
        <f t="shared" si="1"/>
        <v>否</v>
      </c>
      <c r="G42" s="181" t="str">
        <f t="shared" si="2"/>
        <v>项</v>
      </c>
      <c r="H42" s="181"/>
      <c r="I42" s="181" t="e">
        <f>SUMIF(#REF!,'12'!A42,#REF!)</f>
        <v>#REF!</v>
      </c>
      <c r="J42" s="181" t="e">
        <f t="shared" si="3"/>
        <v>#REF!</v>
      </c>
    </row>
    <row r="43" s="260" customFormat="1" ht="36" customHeight="1" spans="1:10">
      <c r="A43" s="215" t="s">
        <v>1743</v>
      </c>
      <c r="B43" s="337" t="s">
        <v>213</v>
      </c>
      <c r="C43" s="206">
        <f>SUMIFS('02'!E:E,'02'!A:A,A43)</f>
        <v>0</v>
      </c>
      <c r="D43" s="206">
        <v>0</v>
      </c>
      <c r="E43" s="336">
        <f t="shared" si="0"/>
        <v>0</v>
      </c>
      <c r="F43" s="334" t="str">
        <f t="shared" si="1"/>
        <v>否</v>
      </c>
      <c r="G43" s="181" t="str">
        <f t="shared" si="2"/>
        <v>项</v>
      </c>
      <c r="H43" s="181"/>
      <c r="I43" s="181" t="e">
        <f>SUMIF(#REF!,'12'!A43,#REF!)</f>
        <v>#REF!</v>
      </c>
      <c r="J43" s="181" t="e">
        <f t="shared" si="3"/>
        <v>#REF!</v>
      </c>
    </row>
    <row r="44" s="260" customFormat="1" ht="23.5" customHeight="1" spans="1:10">
      <c r="A44" s="215" t="s">
        <v>1744</v>
      </c>
      <c r="B44" s="337" t="s">
        <v>214</v>
      </c>
      <c r="C44" s="206">
        <f>SUMIFS('02'!E:E,'02'!A:A,A44)</f>
        <v>2</v>
      </c>
      <c r="D44" s="206">
        <v>0</v>
      </c>
      <c r="E44" s="336">
        <f t="shared" si="0"/>
        <v>0</v>
      </c>
      <c r="F44" s="334" t="str">
        <f t="shared" si="1"/>
        <v>是</v>
      </c>
      <c r="G44" s="181" t="str">
        <f t="shared" si="2"/>
        <v>项</v>
      </c>
      <c r="H44" s="181"/>
      <c r="I44" s="181" t="e">
        <f>SUMIF(#REF!,'12'!A44,#REF!)</f>
        <v>#REF!</v>
      </c>
      <c r="J44" s="181" t="e">
        <f t="shared" si="3"/>
        <v>#REF!</v>
      </c>
    </row>
    <row r="45" s="260" customFormat="1" ht="23.5" customHeight="1" spans="1:10">
      <c r="A45" s="215" t="s">
        <v>1745</v>
      </c>
      <c r="B45" s="337" t="s">
        <v>196</v>
      </c>
      <c r="C45" s="206">
        <f>SUMIFS('02'!E:E,'02'!A:A,A45)</f>
        <v>169</v>
      </c>
      <c r="D45" s="206">
        <v>200</v>
      </c>
      <c r="E45" s="336">
        <f t="shared" si="0"/>
        <v>118.343195266272</v>
      </c>
      <c r="F45" s="334" t="str">
        <f t="shared" si="1"/>
        <v>是</v>
      </c>
      <c r="G45" s="181" t="str">
        <f t="shared" si="2"/>
        <v>项</v>
      </c>
      <c r="H45" s="181"/>
      <c r="I45" s="181" t="e">
        <f>SUMIF(#REF!,'12'!A45,#REF!)</f>
        <v>#REF!</v>
      </c>
      <c r="J45" s="181" t="e">
        <f t="shared" si="3"/>
        <v>#REF!</v>
      </c>
    </row>
    <row r="46" s="260" customFormat="1" ht="23.5" customHeight="1" spans="1:10">
      <c r="A46" s="215" t="s">
        <v>1746</v>
      </c>
      <c r="B46" s="337" t="s">
        <v>215</v>
      </c>
      <c r="C46" s="206">
        <f>SUMIFS('02'!E:E,'02'!A:A,A46)</f>
        <v>121</v>
      </c>
      <c r="D46" s="206">
        <v>92</v>
      </c>
      <c r="E46" s="336">
        <f t="shared" si="0"/>
        <v>76.0330578512397</v>
      </c>
      <c r="F46" s="334" t="str">
        <f t="shared" si="1"/>
        <v>是</v>
      </c>
      <c r="G46" s="181" t="str">
        <f t="shared" si="2"/>
        <v>项</v>
      </c>
      <c r="H46" s="181"/>
      <c r="I46" s="181" t="e">
        <f>SUMIF(#REF!,'12'!A46,#REF!)</f>
        <v>#REF!</v>
      </c>
      <c r="J46" s="181" t="e">
        <f t="shared" si="3"/>
        <v>#REF!</v>
      </c>
    </row>
    <row r="47" ht="23.5" customHeight="1" spans="1:10">
      <c r="A47" s="215" t="s">
        <v>1747</v>
      </c>
      <c r="B47" s="335" t="s">
        <v>216</v>
      </c>
      <c r="C47" s="147">
        <f>SUM(C48:C57)</f>
        <v>410</v>
      </c>
      <c r="D47" s="147">
        <f>SUM(D48:D57)</f>
        <v>503</v>
      </c>
      <c r="E47" s="336">
        <f t="shared" si="0"/>
        <v>122.682926829268</v>
      </c>
      <c r="F47" s="334" t="str">
        <f t="shared" si="1"/>
        <v>是</v>
      </c>
      <c r="G47" s="181" t="str">
        <f t="shared" si="2"/>
        <v>款</v>
      </c>
      <c r="I47" s="181" t="e">
        <f>SUMIF(#REF!,'12'!A47,#REF!)</f>
        <v>#REF!</v>
      </c>
      <c r="J47" s="181" t="e">
        <f t="shared" si="3"/>
        <v>#REF!</v>
      </c>
    </row>
    <row r="48" s="260" customFormat="1" ht="23.5" customHeight="1" spans="1:10">
      <c r="A48" s="215" t="s">
        <v>1748</v>
      </c>
      <c r="B48" s="337" t="s">
        <v>187</v>
      </c>
      <c r="C48" s="206">
        <f>SUMIFS('02'!E:E,'02'!A:A,A48)</f>
        <v>362</v>
      </c>
      <c r="D48" s="206">
        <v>404</v>
      </c>
      <c r="E48" s="336">
        <f t="shared" si="0"/>
        <v>111.602209944751</v>
      </c>
      <c r="F48" s="334" t="str">
        <f t="shared" si="1"/>
        <v>是</v>
      </c>
      <c r="G48" s="181" t="str">
        <f t="shared" si="2"/>
        <v>项</v>
      </c>
      <c r="H48" s="181"/>
      <c r="I48" s="181" t="e">
        <f>SUMIF(#REF!,'12'!A48,#REF!)</f>
        <v>#REF!</v>
      </c>
      <c r="J48" s="181" t="e">
        <f t="shared" si="3"/>
        <v>#REF!</v>
      </c>
    </row>
    <row r="49" s="260" customFormat="1" ht="36" customHeight="1" spans="1:10">
      <c r="A49" s="215" t="s">
        <v>1749</v>
      </c>
      <c r="B49" s="337" t="s">
        <v>188</v>
      </c>
      <c r="C49" s="206">
        <f>SUMIFS('02'!E:E,'02'!A:A,A49)</f>
        <v>0</v>
      </c>
      <c r="D49" s="206">
        <v>0</v>
      </c>
      <c r="E49" s="336">
        <f t="shared" si="0"/>
        <v>0</v>
      </c>
      <c r="F49" s="334" t="str">
        <f t="shared" si="1"/>
        <v>否</v>
      </c>
      <c r="G49" s="181" t="str">
        <f t="shared" si="2"/>
        <v>项</v>
      </c>
      <c r="H49" s="181"/>
      <c r="I49" s="181" t="e">
        <f>SUMIF(#REF!,'12'!A49,#REF!)</f>
        <v>#REF!</v>
      </c>
      <c r="J49" s="181" t="e">
        <f t="shared" si="3"/>
        <v>#REF!</v>
      </c>
    </row>
    <row r="50" s="260" customFormat="1" ht="36" customHeight="1" spans="1:10">
      <c r="A50" s="215" t="s">
        <v>1750</v>
      </c>
      <c r="B50" s="337" t="s">
        <v>189</v>
      </c>
      <c r="C50" s="206">
        <f>SUMIFS('02'!E:E,'02'!A:A,A50)</f>
        <v>0</v>
      </c>
      <c r="D50" s="206">
        <v>0</v>
      </c>
      <c r="E50" s="336">
        <f t="shared" si="0"/>
        <v>0</v>
      </c>
      <c r="F50" s="334" t="str">
        <f t="shared" si="1"/>
        <v>否</v>
      </c>
      <c r="G50" s="181" t="str">
        <f t="shared" si="2"/>
        <v>项</v>
      </c>
      <c r="H50" s="181"/>
      <c r="I50" s="181" t="e">
        <f>SUMIF(#REF!,'12'!A50,#REF!)</f>
        <v>#REF!</v>
      </c>
      <c r="J50" s="181" t="e">
        <f t="shared" si="3"/>
        <v>#REF!</v>
      </c>
    </row>
    <row r="51" s="260" customFormat="1" ht="36" customHeight="1" spans="1:10">
      <c r="A51" s="215" t="s">
        <v>1751</v>
      </c>
      <c r="B51" s="337" t="s">
        <v>217</v>
      </c>
      <c r="C51" s="206">
        <f>SUMIFS('02'!E:E,'02'!A:A,A51)</f>
        <v>0</v>
      </c>
      <c r="D51" s="206">
        <v>0</v>
      </c>
      <c r="E51" s="336">
        <f t="shared" si="0"/>
        <v>0</v>
      </c>
      <c r="F51" s="334" t="str">
        <f t="shared" si="1"/>
        <v>否</v>
      </c>
      <c r="G51" s="181" t="str">
        <f t="shared" si="2"/>
        <v>项</v>
      </c>
      <c r="H51" s="181"/>
      <c r="I51" s="181" t="e">
        <f>SUMIF(#REF!,'12'!A51,#REF!)</f>
        <v>#REF!</v>
      </c>
      <c r="J51" s="181" t="e">
        <f t="shared" si="3"/>
        <v>#REF!</v>
      </c>
    </row>
    <row r="52" s="260" customFormat="1" ht="23.5" customHeight="1" spans="1:10">
      <c r="A52" s="215" t="s">
        <v>1752</v>
      </c>
      <c r="B52" s="337" t="s">
        <v>218</v>
      </c>
      <c r="C52" s="206">
        <f>SUMIFS('02'!E:E,'02'!A:A,A52)</f>
        <v>1</v>
      </c>
      <c r="D52" s="206">
        <v>24</v>
      </c>
      <c r="E52" s="336">
        <f t="shared" si="0"/>
        <v>2400</v>
      </c>
      <c r="F52" s="334" t="str">
        <f t="shared" si="1"/>
        <v>是</v>
      </c>
      <c r="G52" s="181" t="str">
        <f t="shared" si="2"/>
        <v>项</v>
      </c>
      <c r="H52" s="181"/>
      <c r="I52" s="181" t="e">
        <f>SUMIF(#REF!,'12'!A52,#REF!)</f>
        <v>#REF!</v>
      </c>
      <c r="J52" s="181" t="e">
        <f t="shared" si="3"/>
        <v>#REF!</v>
      </c>
    </row>
    <row r="53" s="260" customFormat="1" ht="36" customHeight="1" spans="1:10">
      <c r="A53" s="215" t="s">
        <v>1753</v>
      </c>
      <c r="B53" s="337" t="s">
        <v>219</v>
      </c>
      <c r="C53" s="206">
        <f>SUMIFS('02'!E:E,'02'!A:A,A53)</f>
        <v>0</v>
      </c>
      <c r="D53" s="206">
        <v>0</v>
      </c>
      <c r="E53" s="336">
        <f t="shared" si="0"/>
        <v>0</v>
      </c>
      <c r="F53" s="334" t="str">
        <f t="shared" si="1"/>
        <v>否</v>
      </c>
      <c r="G53" s="181" t="str">
        <f t="shared" si="2"/>
        <v>项</v>
      </c>
      <c r="H53" s="181"/>
      <c r="I53" s="181" t="e">
        <f>SUMIF(#REF!,'12'!A53,#REF!)</f>
        <v>#REF!</v>
      </c>
      <c r="J53" s="181" t="e">
        <f t="shared" si="3"/>
        <v>#REF!</v>
      </c>
    </row>
    <row r="54" s="260" customFormat="1" ht="23.5" customHeight="1" spans="1:10">
      <c r="A54" s="215" t="s">
        <v>1754</v>
      </c>
      <c r="B54" s="337" t="s">
        <v>220</v>
      </c>
      <c r="C54" s="206">
        <f>SUMIFS('02'!E:E,'02'!A:A,A54)</f>
        <v>7</v>
      </c>
      <c r="D54" s="206">
        <v>55</v>
      </c>
      <c r="E54" s="336">
        <f t="shared" si="0"/>
        <v>785.714285714286</v>
      </c>
      <c r="F54" s="334" t="str">
        <f t="shared" si="1"/>
        <v>是</v>
      </c>
      <c r="G54" s="181" t="str">
        <f t="shared" si="2"/>
        <v>项</v>
      </c>
      <c r="H54" s="181"/>
      <c r="I54" s="181" t="e">
        <f>SUMIF(#REF!,'12'!A54,#REF!)</f>
        <v>#REF!</v>
      </c>
      <c r="J54" s="181" t="e">
        <f t="shared" si="3"/>
        <v>#REF!</v>
      </c>
    </row>
    <row r="55" s="260" customFormat="1" ht="23.5" customHeight="1" spans="1:10">
      <c r="A55" s="215" t="s">
        <v>1755</v>
      </c>
      <c r="B55" s="337" t="s">
        <v>221</v>
      </c>
      <c r="C55" s="206">
        <f>SUMIFS('02'!E:E,'02'!A:A,A55)</f>
        <v>40</v>
      </c>
      <c r="D55" s="206">
        <v>20</v>
      </c>
      <c r="E55" s="336">
        <f t="shared" si="0"/>
        <v>50</v>
      </c>
      <c r="F55" s="334" t="str">
        <f t="shared" si="1"/>
        <v>是</v>
      </c>
      <c r="G55" s="181" t="str">
        <f t="shared" si="2"/>
        <v>项</v>
      </c>
      <c r="H55" s="181"/>
      <c r="I55" s="181" t="e">
        <f>SUMIF(#REF!,'12'!A55,#REF!)</f>
        <v>#REF!</v>
      </c>
      <c r="J55" s="181" t="e">
        <f t="shared" si="3"/>
        <v>#REF!</v>
      </c>
    </row>
    <row r="56" s="260" customFormat="1" ht="36" customHeight="1" spans="1:10">
      <c r="A56" s="215" t="s">
        <v>1756</v>
      </c>
      <c r="B56" s="337" t="s">
        <v>196</v>
      </c>
      <c r="C56" s="206">
        <f>SUMIFS('02'!E:E,'02'!A:A,A56)</f>
        <v>0</v>
      </c>
      <c r="D56" s="206">
        <v>0</v>
      </c>
      <c r="E56" s="336">
        <f t="shared" si="0"/>
        <v>0</v>
      </c>
      <c r="F56" s="334" t="str">
        <f t="shared" si="1"/>
        <v>否</v>
      </c>
      <c r="G56" s="181" t="str">
        <f t="shared" si="2"/>
        <v>项</v>
      </c>
      <c r="H56" s="181"/>
      <c r="I56" s="181" t="e">
        <f>SUMIF(#REF!,'12'!A56,#REF!)</f>
        <v>#REF!</v>
      </c>
      <c r="J56" s="181" t="e">
        <f t="shared" si="3"/>
        <v>#REF!</v>
      </c>
    </row>
    <row r="57" s="260" customFormat="1" ht="36" customHeight="1" spans="1:10">
      <c r="A57" s="215" t="s">
        <v>1757</v>
      </c>
      <c r="B57" s="337" t="s">
        <v>222</v>
      </c>
      <c r="C57" s="206">
        <f>SUMIFS('02'!E:E,'02'!A:A,A57)</f>
        <v>0</v>
      </c>
      <c r="D57" s="206">
        <v>0</v>
      </c>
      <c r="E57" s="336">
        <f t="shared" si="0"/>
        <v>0</v>
      </c>
      <c r="F57" s="334" t="str">
        <f t="shared" si="1"/>
        <v>否</v>
      </c>
      <c r="G57" s="181" t="str">
        <f t="shared" si="2"/>
        <v>项</v>
      </c>
      <c r="H57" s="181"/>
      <c r="I57" s="181" t="e">
        <f>SUMIF(#REF!,'12'!A57,#REF!)</f>
        <v>#REF!</v>
      </c>
      <c r="J57" s="181" t="e">
        <f t="shared" si="3"/>
        <v>#REF!</v>
      </c>
    </row>
    <row r="58" ht="23.5" customHeight="1" spans="1:10">
      <c r="A58" s="215" t="s">
        <v>1758</v>
      </c>
      <c r="B58" s="335" t="s">
        <v>223</v>
      </c>
      <c r="C58" s="147">
        <f>SUM(C59:C68)</f>
        <v>829</v>
      </c>
      <c r="D58" s="147">
        <f>SUM(D59:D68)</f>
        <v>914</v>
      </c>
      <c r="E58" s="336">
        <f t="shared" si="0"/>
        <v>110.253317249698</v>
      </c>
      <c r="F58" s="334" t="str">
        <f t="shared" si="1"/>
        <v>是</v>
      </c>
      <c r="G58" s="181" t="str">
        <f t="shared" si="2"/>
        <v>款</v>
      </c>
      <c r="I58" s="181" t="e">
        <f>SUMIF(#REF!,'12'!A58,#REF!)</f>
        <v>#REF!</v>
      </c>
      <c r="J58" s="181" t="e">
        <f t="shared" si="3"/>
        <v>#REF!</v>
      </c>
    </row>
    <row r="59" s="260" customFormat="1" ht="23.5" customHeight="1" spans="1:10">
      <c r="A59" s="215" t="s">
        <v>1759</v>
      </c>
      <c r="B59" s="337" t="s">
        <v>187</v>
      </c>
      <c r="C59" s="206">
        <f>SUMIFS('02'!E:E,'02'!A:A,A59)</f>
        <v>738</v>
      </c>
      <c r="D59" s="206">
        <v>799</v>
      </c>
      <c r="E59" s="336">
        <f t="shared" si="0"/>
        <v>108.265582655827</v>
      </c>
      <c r="F59" s="334" t="str">
        <f t="shared" si="1"/>
        <v>是</v>
      </c>
      <c r="G59" s="181" t="str">
        <f t="shared" si="2"/>
        <v>项</v>
      </c>
      <c r="H59" s="181"/>
      <c r="I59" s="181" t="e">
        <f>SUMIF(#REF!,'12'!A59,#REF!)</f>
        <v>#REF!</v>
      </c>
      <c r="J59" s="181" t="e">
        <f t="shared" si="3"/>
        <v>#REF!</v>
      </c>
    </row>
    <row r="60" s="260" customFormat="1" ht="36" customHeight="1" spans="1:10">
      <c r="A60" s="215" t="s">
        <v>1760</v>
      </c>
      <c r="B60" s="337" t="s">
        <v>188</v>
      </c>
      <c r="C60" s="206">
        <f>SUMIFS('02'!E:E,'02'!A:A,A60)</f>
        <v>0</v>
      </c>
      <c r="D60" s="206">
        <v>0</v>
      </c>
      <c r="E60" s="336">
        <f t="shared" si="0"/>
        <v>0</v>
      </c>
      <c r="F60" s="334" t="str">
        <f t="shared" si="1"/>
        <v>否</v>
      </c>
      <c r="G60" s="181" t="str">
        <f t="shared" si="2"/>
        <v>项</v>
      </c>
      <c r="H60" s="181"/>
      <c r="I60" s="181" t="e">
        <f>SUMIF(#REF!,'12'!A60,#REF!)</f>
        <v>#REF!</v>
      </c>
      <c r="J60" s="181" t="e">
        <f t="shared" si="3"/>
        <v>#REF!</v>
      </c>
    </row>
    <row r="61" s="260" customFormat="1" ht="36" customHeight="1" spans="1:10">
      <c r="A61" s="215" t="s">
        <v>1761</v>
      </c>
      <c r="B61" s="337" t="s">
        <v>189</v>
      </c>
      <c r="C61" s="206">
        <f>SUMIFS('02'!E:E,'02'!A:A,A61)</f>
        <v>0</v>
      </c>
      <c r="D61" s="206">
        <v>0</v>
      </c>
      <c r="E61" s="336">
        <f t="shared" si="0"/>
        <v>0</v>
      </c>
      <c r="F61" s="334" t="str">
        <f t="shared" si="1"/>
        <v>否</v>
      </c>
      <c r="G61" s="181" t="str">
        <f t="shared" si="2"/>
        <v>项</v>
      </c>
      <c r="H61" s="181"/>
      <c r="I61" s="181" t="e">
        <f>SUMIF(#REF!,'12'!A61,#REF!)</f>
        <v>#REF!</v>
      </c>
      <c r="J61" s="181" t="e">
        <f t="shared" si="3"/>
        <v>#REF!</v>
      </c>
    </row>
    <row r="62" s="260" customFormat="1" ht="36" customHeight="1" spans="1:10">
      <c r="A62" s="215" t="s">
        <v>1762</v>
      </c>
      <c r="B62" s="337" t="s">
        <v>224</v>
      </c>
      <c r="C62" s="206">
        <f>SUMIFS('02'!E:E,'02'!A:A,A62)</f>
        <v>0</v>
      </c>
      <c r="D62" s="206">
        <v>0</v>
      </c>
      <c r="E62" s="336">
        <f t="shared" si="0"/>
        <v>0</v>
      </c>
      <c r="F62" s="334" t="str">
        <f t="shared" si="1"/>
        <v>否</v>
      </c>
      <c r="G62" s="181" t="str">
        <f t="shared" si="2"/>
        <v>项</v>
      </c>
      <c r="H62" s="181"/>
      <c r="I62" s="181" t="e">
        <f>SUMIF(#REF!,'12'!A62,#REF!)</f>
        <v>#REF!</v>
      </c>
      <c r="J62" s="181" t="e">
        <f t="shared" si="3"/>
        <v>#REF!</v>
      </c>
    </row>
    <row r="63" s="260" customFormat="1" ht="36" customHeight="1" spans="1:10">
      <c r="A63" s="215" t="s">
        <v>1763</v>
      </c>
      <c r="B63" s="337" t="s">
        <v>225</v>
      </c>
      <c r="C63" s="206">
        <f>SUMIFS('02'!E:E,'02'!A:A,A63)</f>
        <v>0</v>
      </c>
      <c r="D63" s="206">
        <v>0</v>
      </c>
      <c r="E63" s="336">
        <f t="shared" si="0"/>
        <v>0</v>
      </c>
      <c r="F63" s="334" t="str">
        <f t="shared" si="1"/>
        <v>否</v>
      </c>
      <c r="G63" s="181" t="str">
        <f t="shared" si="2"/>
        <v>项</v>
      </c>
      <c r="H63" s="181"/>
      <c r="I63" s="181" t="e">
        <f>SUMIF(#REF!,'12'!A63,#REF!)</f>
        <v>#REF!</v>
      </c>
      <c r="J63" s="181" t="e">
        <f t="shared" si="3"/>
        <v>#REF!</v>
      </c>
    </row>
    <row r="64" s="260" customFormat="1" ht="36" customHeight="1" spans="1:10">
      <c r="A64" s="215" t="s">
        <v>1764</v>
      </c>
      <c r="B64" s="337" t="s">
        <v>226</v>
      </c>
      <c r="C64" s="206">
        <f>SUMIFS('02'!E:E,'02'!A:A,A64)</f>
        <v>0</v>
      </c>
      <c r="D64" s="206">
        <v>0</v>
      </c>
      <c r="E64" s="336">
        <f t="shared" si="0"/>
        <v>0</v>
      </c>
      <c r="F64" s="334" t="str">
        <f t="shared" si="1"/>
        <v>否</v>
      </c>
      <c r="G64" s="181" t="str">
        <f t="shared" si="2"/>
        <v>项</v>
      </c>
      <c r="H64" s="181"/>
      <c r="I64" s="181" t="e">
        <f>SUMIF(#REF!,'12'!A64,#REF!)</f>
        <v>#REF!</v>
      </c>
      <c r="J64" s="181" t="e">
        <f t="shared" si="3"/>
        <v>#REF!</v>
      </c>
    </row>
    <row r="65" s="260" customFormat="1" ht="23.5" customHeight="1" spans="1:10">
      <c r="A65" s="215" t="s">
        <v>1765</v>
      </c>
      <c r="B65" s="337" t="s">
        <v>227</v>
      </c>
      <c r="C65" s="206">
        <f>SUMIFS('02'!E:E,'02'!A:A,A65)</f>
        <v>59</v>
      </c>
      <c r="D65" s="206">
        <v>79</v>
      </c>
      <c r="E65" s="336">
        <f t="shared" si="0"/>
        <v>133.898305084746</v>
      </c>
      <c r="F65" s="334" t="str">
        <f t="shared" si="1"/>
        <v>是</v>
      </c>
      <c r="G65" s="181" t="str">
        <f t="shared" si="2"/>
        <v>项</v>
      </c>
      <c r="H65" s="181"/>
      <c r="I65" s="181" t="e">
        <f>SUMIF(#REF!,'12'!A65,#REF!)</f>
        <v>#REF!</v>
      </c>
      <c r="J65" s="181" t="e">
        <f t="shared" si="3"/>
        <v>#REF!</v>
      </c>
    </row>
    <row r="66" s="260" customFormat="1" ht="23.5" customHeight="1" spans="1:10">
      <c r="A66" s="215" t="s">
        <v>1766</v>
      </c>
      <c r="B66" s="337" t="s">
        <v>228</v>
      </c>
      <c r="C66" s="206">
        <f>SUMIFS('02'!E:E,'02'!A:A,A66)</f>
        <v>32</v>
      </c>
      <c r="D66" s="206">
        <v>35</v>
      </c>
      <c r="E66" s="336">
        <f t="shared" si="0"/>
        <v>109.375</v>
      </c>
      <c r="F66" s="334" t="str">
        <f t="shared" si="1"/>
        <v>是</v>
      </c>
      <c r="G66" s="181" t="str">
        <f t="shared" si="2"/>
        <v>项</v>
      </c>
      <c r="H66" s="181"/>
      <c r="I66" s="181" t="e">
        <f>SUMIF(#REF!,'12'!A66,#REF!)</f>
        <v>#REF!</v>
      </c>
      <c r="J66" s="181" t="e">
        <f t="shared" si="3"/>
        <v>#REF!</v>
      </c>
    </row>
    <row r="67" s="260" customFormat="1" ht="36" customHeight="1" spans="1:10">
      <c r="A67" s="215" t="s">
        <v>1767</v>
      </c>
      <c r="B67" s="337" t="s">
        <v>196</v>
      </c>
      <c r="C67" s="206">
        <f>SUMIFS('02'!E:E,'02'!A:A,A67)</f>
        <v>0</v>
      </c>
      <c r="D67" s="206">
        <v>0</v>
      </c>
      <c r="E67" s="336">
        <f t="shared" si="0"/>
        <v>0</v>
      </c>
      <c r="F67" s="334" t="str">
        <f t="shared" si="1"/>
        <v>否</v>
      </c>
      <c r="G67" s="181" t="str">
        <f t="shared" si="2"/>
        <v>项</v>
      </c>
      <c r="H67" s="181"/>
      <c r="I67" s="181" t="e">
        <f>SUMIF(#REF!,'12'!A67,#REF!)</f>
        <v>#REF!</v>
      </c>
      <c r="J67" s="181" t="e">
        <f t="shared" si="3"/>
        <v>#REF!</v>
      </c>
    </row>
    <row r="68" s="260" customFormat="1" ht="23.5" customHeight="1" spans="1:10">
      <c r="A68" s="215" t="s">
        <v>1768</v>
      </c>
      <c r="B68" s="337" t="s">
        <v>229</v>
      </c>
      <c r="C68" s="206">
        <f>SUMIFS('02'!E:E,'02'!A:A,A68)</f>
        <v>0</v>
      </c>
      <c r="D68" s="206">
        <v>1</v>
      </c>
      <c r="E68" s="336">
        <f t="shared" ref="E68:E131" si="4">IFERROR(IF(C68&lt;0,"",IFERROR(D68/C68,0))*100,0)</f>
        <v>0</v>
      </c>
      <c r="F68" s="334" t="str">
        <f t="shared" si="1"/>
        <v>是</v>
      </c>
      <c r="G68" s="181" t="str">
        <f t="shared" si="2"/>
        <v>项</v>
      </c>
      <c r="H68" s="181"/>
      <c r="I68" s="181" t="e">
        <f>SUMIF(#REF!,'12'!A68,#REF!)</f>
        <v>#REF!</v>
      </c>
      <c r="J68" s="181" t="e">
        <f t="shared" si="3"/>
        <v>#REF!</v>
      </c>
    </row>
    <row r="69" ht="23.5" customHeight="1" spans="1:10">
      <c r="A69" s="215" t="s">
        <v>1769</v>
      </c>
      <c r="B69" s="335" t="s">
        <v>230</v>
      </c>
      <c r="C69" s="147">
        <f>SUM(C70:C76)</f>
        <v>90</v>
      </c>
      <c r="D69" s="147">
        <f>SUM(D70:D76)</f>
        <v>150</v>
      </c>
      <c r="E69" s="336">
        <f t="shared" si="4"/>
        <v>166.666666666667</v>
      </c>
      <c r="F69" s="334" t="str">
        <f t="shared" ref="F69:F132" si="5">IF(LEN(A69)=3,"是",IF(B69&lt;&gt;"",IF(SUM(C69:D69)&lt;&gt;0,"是","否"),"是"))</f>
        <v>是</v>
      </c>
      <c r="G69" s="181" t="str">
        <f t="shared" ref="G69:G132" si="6">IF(LEN(A69)=3,"类",IF(LEN(A69)=5,"款","项"))</f>
        <v>款</v>
      </c>
      <c r="I69" s="181" t="e">
        <f>SUMIF(#REF!,'12'!A69,#REF!)</f>
        <v>#REF!</v>
      </c>
      <c r="J69" s="181" t="e">
        <f t="shared" ref="J69:J132" si="7">D69-I69</f>
        <v>#REF!</v>
      </c>
    </row>
    <row r="70" s="260" customFormat="1" ht="23.5" customHeight="1" spans="1:10">
      <c r="A70" s="215" t="s">
        <v>1770</v>
      </c>
      <c r="B70" s="337" t="s">
        <v>187</v>
      </c>
      <c r="C70" s="206">
        <f>SUMIFS('02'!E:E,'02'!A:A,A70)</f>
        <v>90</v>
      </c>
      <c r="D70" s="206">
        <v>150</v>
      </c>
      <c r="E70" s="336">
        <f t="shared" si="4"/>
        <v>166.666666666667</v>
      </c>
      <c r="F70" s="334" t="str">
        <f t="shared" si="5"/>
        <v>是</v>
      </c>
      <c r="G70" s="181" t="str">
        <f t="shared" si="6"/>
        <v>项</v>
      </c>
      <c r="H70" s="181"/>
      <c r="I70" s="181" t="e">
        <f>SUMIF(#REF!,'12'!A70,#REF!)</f>
        <v>#REF!</v>
      </c>
      <c r="J70" s="181" t="e">
        <f t="shared" si="7"/>
        <v>#REF!</v>
      </c>
    </row>
    <row r="71" s="260" customFormat="1" ht="36" customHeight="1" spans="1:10">
      <c r="A71" s="215" t="s">
        <v>1771</v>
      </c>
      <c r="B71" s="337" t="s">
        <v>188</v>
      </c>
      <c r="C71" s="206">
        <f>SUMIFS('02'!E:E,'02'!A:A,A71)</f>
        <v>0</v>
      </c>
      <c r="D71" s="206">
        <v>0</v>
      </c>
      <c r="E71" s="336">
        <f t="shared" si="4"/>
        <v>0</v>
      </c>
      <c r="F71" s="334" t="str">
        <f t="shared" si="5"/>
        <v>否</v>
      </c>
      <c r="G71" s="181" t="str">
        <f t="shared" si="6"/>
        <v>项</v>
      </c>
      <c r="H71" s="181"/>
      <c r="I71" s="181" t="e">
        <f>SUMIF(#REF!,'12'!A71,#REF!)</f>
        <v>#REF!</v>
      </c>
      <c r="J71" s="181" t="e">
        <f t="shared" si="7"/>
        <v>#REF!</v>
      </c>
    </row>
    <row r="72" s="260" customFormat="1" ht="36" customHeight="1" spans="1:10">
      <c r="A72" s="215" t="s">
        <v>1772</v>
      </c>
      <c r="B72" s="337" t="s">
        <v>189</v>
      </c>
      <c r="C72" s="206">
        <f>SUMIFS('02'!E:E,'02'!A:A,A72)</f>
        <v>0</v>
      </c>
      <c r="D72" s="206">
        <v>0</v>
      </c>
      <c r="E72" s="336">
        <f t="shared" si="4"/>
        <v>0</v>
      </c>
      <c r="F72" s="334" t="str">
        <f t="shared" si="5"/>
        <v>否</v>
      </c>
      <c r="G72" s="181" t="str">
        <f t="shared" si="6"/>
        <v>项</v>
      </c>
      <c r="H72" s="181"/>
      <c r="I72" s="181" t="e">
        <f>SUMIF(#REF!,'12'!A72,#REF!)</f>
        <v>#REF!</v>
      </c>
      <c r="J72" s="181" t="e">
        <f t="shared" si="7"/>
        <v>#REF!</v>
      </c>
    </row>
    <row r="73" s="260" customFormat="1" ht="36" customHeight="1" spans="1:10">
      <c r="A73" s="215" t="s">
        <v>1773</v>
      </c>
      <c r="B73" s="337" t="s">
        <v>227</v>
      </c>
      <c r="C73" s="206">
        <f>SUMIFS('02'!E:E,'02'!A:A,A73)</f>
        <v>0</v>
      </c>
      <c r="D73" s="206">
        <v>0</v>
      </c>
      <c r="E73" s="336">
        <f t="shared" si="4"/>
        <v>0</v>
      </c>
      <c r="F73" s="334" t="str">
        <f t="shared" si="5"/>
        <v>否</v>
      </c>
      <c r="G73" s="181" t="str">
        <f t="shared" si="6"/>
        <v>项</v>
      </c>
      <c r="H73" s="181"/>
      <c r="I73" s="181" t="e">
        <f>SUMIF(#REF!,'12'!A73,#REF!)</f>
        <v>#REF!</v>
      </c>
      <c r="J73" s="181" t="e">
        <f t="shared" si="7"/>
        <v>#REF!</v>
      </c>
    </row>
    <row r="74" s="260" customFormat="1" ht="36" customHeight="1" spans="1:10">
      <c r="A74" s="338">
        <v>2010710</v>
      </c>
      <c r="B74" s="337" t="s">
        <v>231</v>
      </c>
      <c r="C74" s="206">
        <f>SUMIFS('02'!E:E,'02'!A:A,A74)</f>
        <v>0</v>
      </c>
      <c r="D74" s="206">
        <v>0</v>
      </c>
      <c r="E74" s="336">
        <f t="shared" si="4"/>
        <v>0</v>
      </c>
      <c r="F74" s="334" t="str">
        <f t="shared" si="5"/>
        <v>否</v>
      </c>
      <c r="G74" s="181" t="str">
        <f t="shared" si="6"/>
        <v>项</v>
      </c>
      <c r="H74" s="181"/>
      <c r="I74" s="181" t="e">
        <f>SUMIF(#REF!,'12'!A74,#REF!)</f>
        <v>#REF!</v>
      </c>
      <c r="J74" s="181" t="e">
        <f t="shared" si="7"/>
        <v>#REF!</v>
      </c>
    </row>
    <row r="75" s="260" customFormat="1" ht="36" customHeight="1" spans="1:10">
      <c r="A75" s="215" t="s">
        <v>1774</v>
      </c>
      <c r="B75" s="337" t="s">
        <v>196</v>
      </c>
      <c r="C75" s="206">
        <f>SUMIFS('02'!E:E,'02'!A:A,A75)</f>
        <v>0</v>
      </c>
      <c r="D75" s="206">
        <v>0</v>
      </c>
      <c r="E75" s="336">
        <f t="shared" si="4"/>
        <v>0</v>
      </c>
      <c r="F75" s="334" t="str">
        <f t="shared" si="5"/>
        <v>否</v>
      </c>
      <c r="G75" s="181" t="str">
        <f t="shared" si="6"/>
        <v>项</v>
      </c>
      <c r="H75" s="181"/>
      <c r="I75" s="181" t="e">
        <f>SUMIF(#REF!,'12'!A75,#REF!)</f>
        <v>#REF!</v>
      </c>
      <c r="J75" s="181" t="e">
        <f t="shared" si="7"/>
        <v>#REF!</v>
      </c>
    </row>
    <row r="76" s="260" customFormat="1" ht="36" customHeight="1" spans="1:10">
      <c r="A76" s="215" t="s">
        <v>1775</v>
      </c>
      <c r="B76" s="337" t="s">
        <v>232</v>
      </c>
      <c r="C76" s="206">
        <f>SUMIFS('02'!E:E,'02'!A:A,A76)</f>
        <v>0</v>
      </c>
      <c r="D76" s="206">
        <v>0</v>
      </c>
      <c r="E76" s="336">
        <f t="shared" si="4"/>
        <v>0</v>
      </c>
      <c r="F76" s="334" t="str">
        <f t="shared" si="5"/>
        <v>否</v>
      </c>
      <c r="G76" s="181" t="str">
        <f t="shared" si="6"/>
        <v>项</v>
      </c>
      <c r="H76" s="181"/>
      <c r="I76" s="181" t="e">
        <f>SUMIF(#REF!,'12'!A76,#REF!)</f>
        <v>#REF!</v>
      </c>
      <c r="J76" s="181" t="e">
        <f t="shared" si="7"/>
        <v>#REF!</v>
      </c>
    </row>
    <row r="77" ht="23.5" customHeight="1" spans="1:10">
      <c r="A77" s="215" t="s">
        <v>1776</v>
      </c>
      <c r="B77" s="335" t="s">
        <v>233</v>
      </c>
      <c r="C77" s="147">
        <f>SUM(C78:C85)</f>
        <v>7</v>
      </c>
      <c r="D77" s="147">
        <f>SUM(D78:D85)</f>
        <v>40</v>
      </c>
      <c r="E77" s="336">
        <f t="shared" si="4"/>
        <v>571.428571428571</v>
      </c>
      <c r="F77" s="334" t="str">
        <f t="shared" si="5"/>
        <v>是</v>
      </c>
      <c r="G77" s="181" t="str">
        <f t="shared" si="6"/>
        <v>款</v>
      </c>
      <c r="I77" s="181" t="e">
        <f>SUMIF(#REF!,'12'!A77,#REF!)</f>
        <v>#REF!</v>
      </c>
      <c r="J77" s="181" t="e">
        <f t="shared" si="7"/>
        <v>#REF!</v>
      </c>
    </row>
    <row r="78" s="260" customFormat="1" ht="36" customHeight="1" spans="1:10">
      <c r="A78" s="215" t="s">
        <v>1777</v>
      </c>
      <c r="B78" s="337" t="s">
        <v>187</v>
      </c>
      <c r="C78" s="206">
        <f>SUMIFS('02'!E:E,'02'!A:A,A78)</f>
        <v>0</v>
      </c>
      <c r="D78" s="206">
        <v>0</v>
      </c>
      <c r="E78" s="336">
        <f t="shared" si="4"/>
        <v>0</v>
      </c>
      <c r="F78" s="334" t="str">
        <f t="shared" si="5"/>
        <v>否</v>
      </c>
      <c r="G78" s="181" t="str">
        <f t="shared" si="6"/>
        <v>项</v>
      </c>
      <c r="H78" s="181"/>
      <c r="I78" s="181" t="e">
        <f>SUMIF(#REF!,'12'!A78,#REF!)</f>
        <v>#REF!</v>
      </c>
      <c r="J78" s="181" t="e">
        <f t="shared" si="7"/>
        <v>#REF!</v>
      </c>
    </row>
    <row r="79" s="260" customFormat="1" ht="36" customHeight="1" spans="1:10">
      <c r="A79" s="215" t="s">
        <v>1778</v>
      </c>
      <c r="B79" s="337" t="s">
        <v>188</v>
      </c>
      <c r="C79" s="206">
        <f>SUMIFS('02'!E:E,'02'!A:A,A79)</f>
        <v>0</v>
      </c>
      <c r="D79" s="206">
        <v>0</v>
      </c>
      <c r="E79" s="336">
        <f t="shared" si="4"/>
        <v>0</v>
      </c>
      <c r="F79" s="334" t="str">
        <f t="shared" si="5"/>
        <v>否</v>
      </c>
      <c r="G79" s="181" t="str">
        <f t="shared" si="6"/>
        <v>项</v>
      </c>
      <c r="H79" s="181"/>
      <c r="I79" s="181" t="e">
        <f>SUMIF(#REF!,'12'!A79,#REF!)</f>
        <v>#REF!</v>
      </c>
      <c r="J79" s="181" t="e">
        <f t="shared" si="7"/>
        <v>#REF!</v>
      </c>
    </row>
    <row r="80" s="260" customFormat="1" ht="36" customHeight="1" spans="1:10">
      <c r="A80" s="215" t="s">
        <v>1779</v>
      </c>
      <c r="B80" s="337" t="s">
        <v>189</v>
      </c>
      <c r="C80" s="206">
        <f>SUMIFS('02'!E:E,'02'!A:A,A80)</f>
        <v>0</v>
      </c>
      <c r="D80" s="206">
        <v>0</v>
      </c>
      <c r="E80" s="336">
        <f t="shared" si="4"/>
        <v>0</v>
      </c>
      <c r="F80" s="334" t="str">
        <f t="shared" si="5"/>
        <v>否</v>
      </c>
      <c r="G80" s="181" t="str">
        <f t="shared" si="6"/>
        <v>项</v>
      </c>
      <c r="H80" s="181"/>
      <c r="I80" s="181" t="e">
        <f>SUMIF(#REF!,'12'!A80,#REF!)</f>
        <v>#REF!</v>
      </c>
      <c r="J80" s="181" t="e">
        <f t="shared" si="7"/>
        <v>#REF!</v>
      </c>
    </row>
    <row r="81" s="260" customFormat="1" ht="23.5" customHeight="1" spans="1:10">
      <c r="A81" s="215" t="s">
        <v>1780</v>
      </c>
      <c r="B81" s="337" t="s">
        <v>234</v>
      </c>
      <c r="C81" s="206">
        <f>SUMIFS('02'!E:E,'02'!A:A,A81)</f>
        <v>7</v>
      </c>
      <c r="D81" s="206">
        <v>40</v>
      </c>
      <c r="E81" s="336">
        <f t="shared" si="4"/>
        <v>571.428571428571</v>
      </c>
      <c r="F81" s="334" t="str">
        <f t="shared" si="5"/>
        <v>是</v>
      </c>
      <c r="G81" s="181" t="str">
        <f t="shared" si="6"/>
        <v>项</v>
      </c>
      <c r="H81" s="181"/>
      <c r="I81" s="181" t="e">
        <f>SUMIF(#REF!,'12'!A81,#REF!)</f>
        <v>#REF!</v>
      </c>
      <c r="J81" s="181" t="e">
        <f t="shared" si="7"/>
        <v>#REF!</v>
      </c>
    </row>
    <row r="82" s="260" customFormat="1" ht="36" customHeight="1" spans="1:10">
      <c r="A82" s="215" t="s">
        <v>1781</v>
      </c>
      <c r="B82" s="337" t="s">
        <v>235</v>
      </c>
      <c r="C82" s="206">
        <f>SUMIFS('02'!E:E,'02'!A:A,A82)</f>
        <v>0</v>
      </c>
      <c r="D82" s="206">
        <v>0</v>
      </c>
      <c r="E82" s="336">
        <f t="shared" si="4"/>
        <v>0</v>
      </c>
      <c r="F82" s="334" t="str">
        <f t="shared" si="5"/>
        <v>否</v>
      </c>
      <c r="G82" s="181" t="str">
        <f t="shared" si="6"/>
        <v>项</v>
      </c>
      <c r="H82" s="181"/>
      <c r="I82" s="181" t="e">
        <f>SUMIF(#REF!,'12'!A82,#REF!)</f>
        <v>#REF!</v>
      </c>
      <c r="J82" s="181" t="e">
        <f t="shared" si="7"/>
        <v>#REF!</v>
      </c>
    </row>
    <row r="83" s="260" customFormat="1" ht="36" customHeight="1" spans="1:10">
      <c r="A83" s="215" t="s">
        <v>1782</v>
      </c>
      <c r="B83" s="337" t="s">
        <v>227</v>
      </c>
      <c r="C83" s="206">
        <f>SUMIFS('02'!E:E,'02'!A:A,A83)</f>
        <v>0</v>
      </c>
      <c r="D83" s="206">
        <v>0</v>
      </c>
      <c r="E83" s="336">
        <f t="shared" si="4"/>
        <v>0</v>
      </c>
      <c r="F83" s="334" t="str">
        <f t="shared" si="5"/>
        <v>否</v>
      </c>
      <c r="G83" s="181" t="str">
        <f t="shared" si="6"/>
        <v>项</v>
      </c>
      <c r="H83" s="181"/>
      <c r="I83" s="181" t="e">
        <f>SUMIF(#REF!,'12'!A83,#REF!)</f>
        <v>#REF!</v>
      </c>
      <c r="J83" s="181" t="e">
        <f t="shared" si="7"/>
        <v>#REF!</v>
      </c>
    </row>
    <row r="84" s="260" customFormat="1" ht="36" customHeight="1" spans="1:10">
      <c r="A84" s="215" t="s">
        <v>1783</v>
      </c>
      <c r="B84" s="337" t="s">
        <v>196</v>
      </c>
      <c r="C84" s="206">
        <f>SUMIFS('02'!E:E,'02'!A:A,A84)</f>
        <v>0</v>
      </c>
      <c r="D84" s="206">
        <v>0</v>
      </c>
      <c r="E84" s="336">
        <f t="shared" si="4"/>
        <v>0</v>
      </c>
      <c r="F84" s="334" t="str">
        <f t="shared" si="5"/>
        <v>否</v>
      </c>
      <c r="G84" s="181" t="str">
        <f t="shared" si="6"/>
        <v>项</v>
      </c>
      <c r="H84" s="181"/>
      <c r="I84" s="181" t="e">
        <f>SUMIF(#REF!,'12'!A84,#REF!)</f>
        <v>#REF!</v>
      </c>
      <c r="J84" s="181" t="e">
        <f t="shared" si="7"/>
        <v>#REF!</v>
      </c>
    </row>
    <row r="85" s="260" customFormat="1" ht="36" customHeight="1" spans="1:10">
      <c r="A85" s="215" t="s">
        <v>1784</v>
      </c>
      <c r="B85" s="337" t="s">
        <v>236</v>
      </c>
      <c r="C85" s="206">
        <f>SUMIFS('02'!E:E,'02'!A:A,A85)</f>
        <v>0</v>
      </c>
      <c r="D85" s="206">
        <v>0</v>
      </c>
      <c r="E85" s="336">
        <f t="shared" si="4"/>
        <v>0</v>
      </c>
      <c r="F85" s="334" t="str">
        <f t="shared" si="5"/>
        <v>否</v>
      </c>
      <c r="G85" s="181" t="str">
        <f t="shared" si="6"/>
        <v>项</v>
      </c>
      <c r="H85" s="181"/>
      <c r="I85" s="181" t="e">
        <f>SUMIF(#REF!,'12'!A85,#REF!)</f>
        <v>#REF!</v>
      </c>
      <c r="J85" s="181" t="e">
        <f t="shared" si="7"/>
        <v>#REF!</v>
      </c>
    </row>
    <row r="86" ht="36" customHeight="1" spans="1:10">
      <c r="A86" s="215" t="s">
        <v>1785</v>
      </c>
      <c r="B86" s="335" t="s">
        <v>237</v>
      </c>
      <c r="C86" s="147">
        <f>SUM(C87:C98)</f>
        <v>0</v>
      </c>
      <c r="D86" s="147">
        <f>SUM(D87:D98)</f>
        <v>0</v>
      </c>
      <c r="E86" s="336">
        <f t="shared" si="4"/>
        <v>0</v>
      </c>
      <c r="F86" s="334" t="str">
        <f t="shared" si="5"/>
        <v>否</v>
      </c>
      <c r="G86" s="181" t="str">
        <f t="shared" si="6"/>
        <v>款</v>
      </c>
      <c r="I86" s="181" t="e">
        <f>SUMIF(#REF!,'12'!A86,#REF!)</f>
        <v>#REF!</v>
      </c>
      <c r="J86" s="181" t="e">
        <f t="shared" si="7"/>
        <v>#REF!</v>
      </c>
    </row>
    <row r="87" s="260" customFormat="1" ht="36" customHeight="1" spans="1:10">
      <c r="A87" s="215" t="s">
        <v>1786</v>
      </c>
      <c r="B87" s="337" t="s">
        <v>187</v>
      </c>
      <c r="C87" s="206">
        <f>SUMIFS('02'!E:E,'02'!A:A,A87)</f>
        <v>0</v>
      </c>
      <c r="D87" s="206">
        <v>0</v>
      </c>
      <c r="E87" s="336">
        <f t="shared" si="4"/>
        <v>0</v>
      </c>
      <c r="F87" s="334" t="str">
        <f t="shared" si="5"/>
        <v>否</v>
      </c>
      <c r="G87" s="181" t="str">
        <f t="shared" si="6"/>
        <v>项</v>
      </c>
      <c r="H87" s="181"/>
      <c r="I87" s="181" t="e">
        <f>SUMIF(#REF!,'12'!A87,#REF!)</f>
        <v>#REF!</v>
      </c>
      <c r="J87" s="181" t="e">
        <f t="shared" si="7"/>
        <v>#REF!</v>
      </c>
    </row>
    <row r="88" s="260" customFormat="1" ht="36" customHeight="1" spans="1:10">
      <c r="A88" s="215" t="s">
        <v>1787</v>
      </c>
      <c r="B88" s="337" t="s">
        <v>188</v>
      </c>
      <c r="C88" s="206">
        <f>SUMIFS('02'!E:E,'02'!A:A,A88)</f>
        <v>0</v>
      </c>
      <c r="D88" s="206">
        <v>0</v>
      </c>
      <c r="E88" s="336">
        <f t="shared" si="4"/>
        <v>0</v>
      </c>
      <c r="F88" s="334" t="str">
        <f t="shared" si="5"/>
        <v>否</v>
      </c>
      <c r="G88" s="181" t="str">
        <f t="shared" si="6"/>
        <v>项</v>
      </c>
      <c r="H88" s="181"/>
      <c r="I88" s="181" t="e">
        <f>SUMIF(#REF!,'12'!A88,#REF!)</f>
        <v>#REF!</v>
      </c>
      <c r="J88" s="181" t="e">
        <f t="shared" si="7"/>
        <v>#REF!</v>
      </c>
    </row>
    <row r="89" s="260" customFormat="1" ht="36" customHeight="1" spans="1:10">
      <c r="A89" s="215" t="s">
        <v>1788</v>
      </c>
      <c r="B89" s="337" t="s">
        <v>189</v>
      </c>
      <c r="C89" s="206">
        <f>SUMIFS('02'!E:E,'02'!A:A,A89)</f>
        <v>0</v>
      </c>
      <c r="D89" s="206">
        <v>0</v>
      </c>
      <c r="E89" s="336">
        <f t="shared" si="4"/>
        <v>0</v>
      </c>
      <c r="F89" s="334" t="str">
        <f t="shared" si="5"/>
        <v>否</v>
      </c>
      <c r="G89" s="181" t="str">
        <f t="shared" si="6"/>
        <v>项</v>
      </c>
      <c r="H89" s="181"/>
      <c r="I89" s="181" t="e">
        <f>SUMIF(#REF!,'12'!A89,#REF!)</f>
        <v>#REF!</v>
      </c>
      <c r="J89" s="181" t="e">
        <f t="shared" si="7"/>
        <v>#REF!</v>
      </c>
    </row>
    <row r="90" s="260" customFormat="1" ht="36" customHeight="1" spans="1:10">
      <c r="A90" s="215" t="s">
        <v>1789</v>
      </c>
      <c r="B90" s="337" t="s">
        <v>238</v>
      </c>
      <c r="C90" s="206">
        <f>SUMIFS('02'!E:E,'02'!A:A,A90)</f>
        <v>0</v>
      </c>
      <c r="D90" s="206">
        <v>0</v>
      </c>
      <c r="E90" s="336">
        <f t="shared" si="4"/>
        <v>0</v>
      </c>
      <c r="F90" s="334" t="str">
        <f t="shared" si="5"/>
        <v>否</v>
      </c>
      <c r="G90" s="181" t="str">
        <f t="shared" si="6"/>
        <v>项</v>
      </c>
      <c r="H90" s="181"/>
      <c r="I90" s="181" t="e">
        <f>SUMIF(#REF!,'12'!A90,#REF!)</f>
        <v>#REF!</v>
      </c>
      <c r="J90" s="181" t="e">
        <f t="shared" si="7"/>
        <v>#REF!</v>
      </c>
    </row>
    <row r="91" s="260" customFormat="1" ht="36" customHeight="1" spans="1:10">
      <c r="A91" s="215" t="s">
        <v>1790</v>
      </c>
      <c r="B91" s="337" t="s">
        <v>239</v>
      </c>
      <c r="C91" s="206">
        <f>SUMIFS('02'!E:E,'02'!A:A,A91)</f>
        <v>0</v>
      </c>
      <c r="D91" s="206">
        <v>0</v>
      </c>
      <c r="E91" s="336">
        <f t="shared" si="4"/>
        <v>0</v>
      </c>
      <c r="F91" s="334" t="str">
        <f t="shared" si="5"/>
        <v>否</v>
      </c>
      <c r="G91" s="181" t="str">
        <f t="shared" si="6"/>
        <v>项</v>
      </c>
      <c r="H91" s="181"/>
      <c r="I91" s="181" t="e">
        <f>SUMIF(#REF!,'12'!A91,#REF!)</f>
        <v>#REF!</v>
      </c>
      <c r="J91" s="181" t="e">
        <f t="shared" si="7"/>
        <v>#REF!</v>
      </c>
    </row>
    <row r="92" s="260" customFormat="1" ht="36" customHeight="1" spans="1:10">
      <c r="A92" s="215" t="s">
        <v>1791</v>
      </c>
      <c r="B92" s="337" t="s">
        <v>227</v>
      </c>
      <c r="C92" s="206">
        <f>SUMIFS('02'!E:E,'02'!A:A,A92)</f>
        <v>0</v>
      </c>
      <c r="D92" s="206">
        <v>0</v>
      </c>
      <c r="E92" s="336">
        <f t="shared" si="4"/>
        <v>0</v>
      </c>
      <c r="F92" s="334" t="str">
        <f t="shared" si="5"/>
        <v>否</v>
      </c>
      <c r="G92" s="181" t="str">
        <f t="shared" si="6"/>
        <v>项</v>
      </c>
      <c r="H92" s="181"/>
      <c r="I92" s="181" t="e">
        <f>SUMIF(#REF!,'12'!A92,#REF!)</f>
        <v>#REF!</v>
      </c>
      <c r="J92" s="181" t="e">
        <f t="shared" si="7"/>
        <v>#REF!</v>
      </c>
    </row>
    <row r="93" s="260" customFormat="1" ht="36" customHeight="1" spans="1:10">
      <c r="A93" s="215" t="s">
        <v>1792</v>
      </c>
      <c r="B93" s="337" t="s">
        <v>240</v>
      </c>
      <c r="C93" s="206">
        <f>SUMIFS('02'!E:E,'02'!A:A,A93)</f>
        <v>0</v>
      </c>
      <c r="D93" s="206">
        <v>0</v>
      </c>
      <c r="E93" s="336">
        <f t="shared" si="4"/>
        <v>0</v>
      </c>
      <c r="F93" s="334" t="str">
        <f t="shared" si="5"/>
        <v>否</v>
      </c>
      <c r="G93" s="181" t="str">
        <f t="shared" si="6"/>
        <v>项</v>
      </c>
      <c r="H93" s="181"/>
      <c r="I93" s="181" t="e">
        <f>SUMIF(#REF!,'12'!A93,#REF!)</f>
        <v>#REF!</v>
      </c>
      <c r="J93" s="181" t="e">
        <f t="shared" si="7"/>
        <v>#REF!</v>
      </c>
    </row>
    <row r="94" s="260" customFormat="1" ht="36" customHeight="1" spans="1:10">
      <c r="A94" s="215" t="s">
        <v>1793</v>
      </c>
      <c r="B94" s="337" t="s">
        <v>241</v>
      </c>
      <c r="C94" s="206">
        <f>SUMIFS('02'!E:E,'02'!A:A,A94)</f>
        <v>0</v>
      </c>
      <c r="D94" s="206">
        <v>0</v>
      </c>
      <c r="E94" s="336">
        <f t="shared" si="4"/>
        <v>0</v>
      </c>
      <c r="F94" s="334" t="str">
        <f t="shared" si="5"/>
        <v>否</v>
      </c>
      <c r="G94" s="181" t="str">
        <f t="shared" si="6"/>
        <v>项</v>
      </c>
      <c r="H94" s="181"/>
      <c r="I94" s="181" t="e">
        <f>SUMIF(#REF!,'12'!A94,#REF!)</f>
        <v>#REF!</v>
      </c>
      <c r="J94" s="181" t="e">
        <f t="shared" si="7"/>
        <v>#REF!</v>
      </c>
    </row>
    <row r="95" s="260" customFormat="1" ht="36" customHeight="1" spans="1:10">
      <c r="A95" s="215" t="s">
        <v>1794</v>
      </c>
      <c r="B95" s="337" t="s">
        <v>242</v>
      </c>
      <c r="C95" s="206">
        <f>SUMIFS('02'!E:E,'02'!A:A,A95)</f>
        <v>0</v>
      </c>
      <c r="D95" s="206">
        <v>0</v>
      </c>
      <c r="E95" s="336">
        <f t="shared" si="4"/>
        <v>0</v>
      </c>
      <c r="F95" s="334" t="str">
        <f t="shared" si="5"/>
        <v>否</v>
      </c>
      <c r="G95" s="181" t="str">
        <f t="shared" si="6"/>
        <v>项</v>
      </c>
      <c r="H95" s="181"/>
      <c r="I95" s="181" t="e">
        <f>SUMIF(#REF!,'12'!A95,#REF!)</f>
        <v>#REF!</v>
      </c>
      <c r="J95" s="181" t="e">
        <f t="shared" si="7"/>
        <v>#REF!</v>
      </c>
    </row>
    <row r="96" s="260" customFormat="1" ht="36" customHeight="1" spans="1:10">
      <c r="A96" s="215" t="s">
        <v>1795</v>
      </c>
      <c r="B96" s="337" t="s">
        <v>243</v>
      </c>
      <c r="C96" s="206">
        <f>SUMIFS('02'!E:E,'02'!A:A,A96)</f>
        <v>0</v>
      </c>
      <c r="D96" s="206">
        <v>0</v>
      </c>
      <c r="E96" s="336">
        <f t="shared" si="4"/>
        <v>0</v>
      </c>
      <c r="F96" s="334" t="str">
        <f t="shared" si="5"/>
        <v>否</v>
      </c>
      <c r="G96" s="181" t="str">
        <f t="shared" si="6"/>
        <v>项</v>
      </c>
      <c r="H96" s="181"/>
      <c r="I96" s="181" t="e">
        <f>SUMIF(#REF!,'12'!A96,#REF!)</f>
        <v>#REF!</v>
      </c>
      <c r="J96" s="181" t="e">
        <f t="shared" si="7"/>
        <v>#REF!</v>
      </c>
    </row>
    <row r="97" s="260" customFormat="1" ht="36" customHeight="1" spans="1:10">
      <c r="A97" s="215" t="s">
        <v>1796</v>
      </c>
      <c r="B97" s="337" t="s">
        <v>196</v>
      </c>
      <c r="C97" s="206">
        <f>SUMIFS('02'!E:E,'02'!A:A,A97)</f>
        <v>0</v>
      </c>
      <c r="D97" s="206">
        <v>0</v>
      </c>
      <c r="E97" s="336">
        <f t="shared" si="4"/>
        <v>0</v>
      </c>
      <c r="F97" s="334" t="str">
        <f t="shared" si="5"/>
        <v>否</v>
      </c>
      <c r="G97" s="181" t="str">
        <f t="shared" si="6"/>
        <v>项</v>
      </c>
      <c r="H97" s="181"/>
      <c r="I97" s="181" t="e">
        <f>SUMIF(#REF!,'12'!A97,#REF!)</f>
        <v>#REF!</v>
      </c>
      <c r="J97" s="181" t="e">
        <f t="shared" si="7"/>
        <v>#REF!</v>
      </c>
    </row>
    <row r="98" s="260" customFormat="1" ht="36" customHeight="1" spans="1:10">
      <c r="A98" s="215" t="s">
        <v>1797</v>
      </c>
      <c r="B98" s="337" t="s">
        <v>244</v>
      </c>
      <c r="C98" s="206">
        <f>SUMIFS('02'!E:E,'02'!A:A,A98)</f>
        <v>0</v>
      </c>
      <c r="D98" s="206">
        <v>0</v>
      </c>
      <c r="E98" s="336">
        <f t="shared" si="4"/>
        <v>0</v>
      </c>
      <c r="F98" s="334" t="str">
        <f t="shared" si="5"/>
        <v>否</v>
      </c>
      <c r="G98" s="181" t="str">
        <f t="shared" si="6"/>
        <v>项</v>
      </c>
      <c r="H98" s="181"/>
      <c r="I98" s="181" t="e">
        <f>SUMIF(#REF!,'12'!A98,#REF!)</f>
        <v>#REF!</v>
      </c>
      <c r="J98" s="181" t="e">
        <f t="shared" si="7"/>
        <v>#REF!</v>
      </c>
    </row>
    <row r="99" ht="23.5" customHeight="1" spans="1:10">
      <c r="A99" s="215" t="s">
        <v>1798</v>
      </c>
      <c r="B99" s="335" t="s">
        <v>245</v>
      </c>
      <c r="C99" s="147">
        <f>SUM(C100:C107)</f>
        <v>1462</v>
      </c>
      <c r="D99" s="147">
        <f>SUM(D100:D107)</f>
        <v>1630</v>
      </c>
      <c r="E99" s="336">
        <f t="shared" si="4"/>
        <v>111.491108071135</v>
      </c>
      <c r="F99" s="334" t="str">
        <f t="shared" si="5"/>
        <v>是</v>
      </c>
      <c r="G99" s="181" t="str">
        <f t="shared" si="6"/>
        <v>款</v>
      </c>
      <c r="I99" s="181" t="e">
        <f>SUMIF(#REF!,'12'!A99,#REF!)</f>
        <v>#REF!</v>
      </c>
      <c r="J99" s="181" t="e">
        <f t="shared" si="7"/>
        <v>#REF!</v>
      </c>
    </row>
    <row r="100" s="260" customFormat="1" ht="23.5" customHeight="1" spans="1:10">
      <c r="A100" s="215" t="s">
        <v>1799</v>
      </c>
      <c r="B100" s="337" t="s">
        <v>187</v>
      </c>
      <c r="C100" s="206">
        <f>SUMIFS('02'!E:E,'02'!A:A,A100)</f>
        <v>1382</v>
      </c>
      <c r="D100" s="206">
        <v>1609</v>
      </c>
      <c r="E100" s="336">
        <f t="shared" si="4"/>
        <v>116.425470332851</v>
      </c>
      <c r="F100" s="334" t="str">
        <f t="shared" si="5"/>
        <v>是</v>
      </c>
      <c r="G100" s="181" t="str">
        <f t="shared" si="6"/>
        <v>项</v>
      </c>
      <c r="H100" s="181"/>
      <c r="I100" s="181" t="e">
        <f>SUMIF(#REF!,'12'!A100,#REF!)</f>
        <v>#REF!</v>
      </c>
      <c r="J100" s="181" t="e">
        <f t="shared" si="7"/>
        <v>#REF!</v>
      </c>
    </row>
    <row r="101" s="260" customFormat="1" ht="23.5" customHeight="1" spans="1:10">
      <c r="A101" s="215" t="s">
        <v>1800</v>
      </c>
      <c r="B101" s="337" t="s">
        <v>188</v>
      </c>
      <c r="C101" s="206">
        <f>SUMIFS('02'!E:E,'02'!A:A,A101)</f>
        <v>60</v>
      </c>
      <c r="D101" s="206">
        <v>1</v>
      </c>
      <c r="E101" s="336">
        <f t="shared" si="4"/>
        <v>1.66666666666667</v>
      </c>
      <c r="F101" s="334" t="str">
        <f t="shared" si="5"/>
        <v>是</v>
      </c>
      <c r="G101" s="181" t="str">
        <f t="shared" si="6"/>
        <v>项</v>
      </c>
      <c r="H101" s="181"/>
      <c r="I101" s="181" t="e">
        <f>SUMIF(#REF!,'12'!A101,#REF!)</f>
        <v>#REF!</v>
      </c>
      <c r="J101" s="181" t="e">
        <f t="shared" si="7"/>
        <v>#REF!</v>
      </c>
    </row>
    <row r="102" s="260" customFormat="1" ht="36" customHeight="1" spans="1:10">
      <c r="A102" s="215" t="s">
        <v>1801</v>
      </c>
      <c r="B102" s="337" t="s">
        <v>189</v>
      </c>
      <c r="C102" s="206">
        <f>SUMIFS('02'!E:E,'02'!A:A,A102)</f>
        <v>0</v>
      </c>
      <c r="D102" s="206">
        <v>0</v>
      </c>
      <c r="E102" s="336">
        <f t="shared" si="4"/>
        <v>0</v>
      </c>
      <c r="F102" s="334" t="str">
        <f t="shared" si="5"/>
        <v>否</v>
      </c>
      <c r="G102" s="181" t="str">
        <f t="shared" si="6"/>
        <v>项</v>
      </c>
      <c r="H102" s="181"/>
      <c r="I102" s="181" t="e">
        <f>SUMIF(#REF!,'12'!A102,#REF!)</f>
        <v>#REF!</v>
      </c>
      <c r="J102" s="181" t="e">
        <f t="shared" si="7"/>
        <v>#REF!</v>
      </c>
    </row>
    <row r="103" s="260" customFormat="1" ht="36" customHeight="1" spans="1:10">
      <c r="A103" s="215" t="s">
        <v>1802</v>
      </c>
      <c r="B103" s="337" t="s">
        <v>246</v>
      </c>
      <c r="C103" s="206">
        <f>SUMIFS('02'!E:E,'02'!A:A,A103)</f>
        <v>0</v>
      </c>
      <c r="D103" s="206">
        <v>0</v>
      </c>
      <c r="E103" s="336">
        <f t="shared" si="4"/>
        <v>0</v>
      </c>
      <c r="F103" s="334" t="str">
        <f t="shared" si="5"/>
        <v>否</v>
      </c>
      <c r="G103" s="181" t="str">
        <f t="shared" si="6"/>
        <v>项</v>
      </c>
      <c r="H103" s="181"/>
      <c r="I103" s="181" t="e">
        <f>SUMIF(#REF!,'12'!A103,#REF!)</f>
        <v>#REF!</v>
      </c>
      <c r="J103" s="181" t="e">
        <f t="shared" si="7"/>
        <v>#REF!</v>
      </c>
    </row>
    <row r="104" s="260" customFormat="1" ht="36" customHeight="1" spans="1:10">
      <c r="A104" s="215" t="s">
        <v>1803</v>
      </c>
      <c r="B104" s="337" t="s">
        <v>247</v>
      </c>
      <c r="C104" s="206">
        <f>SUMIFS('02'!E:E,'02'!A:A,A104)</f>
        <v>0</v>
      </c>
      <c r="D104" s="206">
        <v>0</v>
      </c>
      <c r="E104" s="336">
        <f t="shared" si="4"/>
        <v>0</v>
      </c>
      <c r="F104" s="334" t="str">
        <f t="shared" si="5"/>
        <v>否</v>
      </c>
      <c r="G104" s="181" t="str">
        <f t="shared" si="6"/>
        <v>项</v>
      </c>
      <c r="H104" s="181"/>
      <c r="I104" s="181" t="e">
        <f>SUMIF(#REF!,'12'!A104,#REF!)</f>
        <v>#REF!</v>
      </c>
      <c r="J104" s="181" t="e">
        <f t="shared" si="7"/>
        <v>#REF!</v>
      </c>
    </row>
    <row r="105" s="260" customFormat="1" ht="36" customHeight="1" spans="1:10">
      <c r="A105" s="215" t="s">
        <v>1804</v>
      </c>
      <c r="B105" s="337" t="s">
        <v>248</v>
      </c>
      <c r="C105" s="206">
        <f>SUMIFS('02'!E:E,'02'!A:A,A105)</f>
        <v>0</v>
      </c>
      <c r="D105" s="206">
        <v>0</v>
      </c>
      <c r="E105" s="336">
        <f t="shared" si="4"/>
        <v>0</v>
      </c>
      <c r="F105" s="334" t="str">
        <f t="shared" si="5"/>
        <v>否</v>
      </c>
      <c r="G105" s="181" t="str">
        <f t="shared" si="6"/>
        <v>项</v>
      </c>
      <c r="H105" s="181"/>
      <c r="I105" s="181" t="e">
        <f>SUMIF(#REF!,'12'!A105,#REF!)</f>
        <v>#REF!</v>
      </c>
      <c r="J105" s="181" t="e">
        <f t="shared" si="7"/>
        <v>#REF!</v>
      </c>
    </row>
    <row r="106" s="260" customFormat="1" ht="36" customHeight="1" spans="1:10">
      <c r="A106" s="215" t="s">
        <v>1805</v>
      </c>
      <c r="B106" s="337" t="s">
        <v>196</v>
      </c>
      <c r="C106" s="206">
        <f>SUMIFS('02'!E:E,'02'!A:A,A106)</f>
        <v>0</v>
      </c>
      <c r="D106" s="206">
        <v>0</v>
      </c>
      <c r="E106" s="336">
        <f t="shared" si="4"/>
        <v>0</v>
      </c>
      <c r="F106" s="334" t="str">
        <f t="shared" si="5"/>
        <v>否</v>
      </c>
      <c r="G106" s="181" t="str">
        <f t="shared" si="6"/>
        <v>项</v>
      </c>
      <c r="H106" s="181"/>
      <c r="I106" s="181" t="e">
        <f>SUMIF(#REF!,'12'!A106,#REF!)</f>
        <v>#REF!</v>
      </c>
      <c r="J106" s="181" t="e">
        <f t="shared" si="7"/>
        <v>#REF!</v>
      </c>
    </row>
    <row r="107" s="260" customFormat="1" ht="23.5" customHeight="1" spans="1:10">
      <c r="A107" s="215" t="s">
        <v>1806</v>
      </c>
      <c r="B107" s="337" t="s">
        <v>249</v>
      </c>
      <c r="C107" s="206">
        <f>SUMIFS('02'!E:E,'02'!A:A,A107)</f>
        <v>20</v>
      </c>
      <c r="D107" s="206">
        <v>20</v>
      </c>
      <c r="E107" s="336">
        <f t="shared" si="4"/>
        <v>100</v>
      </c>
      <c r="F107" s="334" t="str">
        <f t="shared" si="5"/>
        <v>是</v>
      </c>
      <c r="G107" s="181" t="str">
        <f t="shared" si="6"/>
        <v>项</v>
      </c>
      <c r="H107" s="181"/>
      <c r="I107" s="181" t="e">
        <f>SUMIF(#REF!,'12'!A107,#REF!)</f>
        <v>#REF!</v>
      </c>
      <c r="J107" s="181" t="e">
        <f t="shared" si="7"/>
        <v>#REF!</v>
      </c>
    </row>
    <row r="108" ht="23.5" customHeight="1" spans="1:10">
      <c r="A108" s="215" t="s">
        <v>1807</v>
      </c>
      <c r="B108" s="335" t="s">
        <v>250</v>
      </c>
      <c r="C108" s="147">
        <f>SUM(C109:C118)</f>
        <v>134</v>
      </c>
      <c r="D108" s="147">
        <f>SUM(D109:D118)</f>
        <v>172</v>
      </c>
      <c r="E108" s="336">
        <f t="shared" si="4"/>
        <v>128.358208955224</v>
      </c>
      <c r="F108" s="334" t="str">
        <f t="shared" si="5"/>
        <v>是</v>
      </c>
      <c r="G108" s="181" t="str">
        <f t="shared" si="6"/>
        <v>款</v>
      </c>
      <c r="I108" s="181" t="e">
        <f>SUMIF(#REF!,'12'!A108,#REF!)</f>
        <v>#REF!</v>
      </c>
      <c r="J108" s="181" t="e">
        <f t="shared" si="7"/>
        <v>#REF!</v>
      </c>
    </row>
    <row r="109" s="260" customFormat="1" ht="23.5" customHeight="1" spans="1:10">
      <c r="A109" s="215" t="s">
        <v>1808</v>
      </c>
      <c r="B109" s="337" t="s">
        <v>187</v>
      </c>
      <c r="C109" s="206">
        <f>SUMIFS('02'!E:E,'02'!A:A,A109)</f>
        <v>121</v>
      </c>
      <c r="D109" s="206">
        <v>142</v>
      </c>
      <c r="E109" s="336">
        <f t="shared" si="4"/>
        <v>117.355371900826</v>
      </c>
      <c r="F109" s="334" t="str">
        <f t="shared" si="5"/>
        <v>是</v>
      </c>
      <c r="G109" s="181" t="str">
        <f t="shared" si="6"/>
        <v>项</v>
      </c>
      <c r="H109" s="181"/>
      <c r="I109" s="181" t="e">
        <f>SUMIF(#REF!,'12'!A109,#REF!)</f>
        <v>#REF!</v>
      </c>
      <c r="J109" s="181" t="e">
        <f t="shared" si="7"/>
        <v>#REF!</v>
      </c>
    </row>
    <row r="110" s="260" customFormat="1" ht="36" customHeight="1" spans="1:10">
      <c r="A110" s="215" t="s">
        <v>1809</v>
      </c>
      <c r="B110" s="337" t="s">
        <v>188</v>
      </c>
      <c r="C110" s="206">
        <f>SUMIFS('02'!E:E,'02'!A:A,A110)</f>
        <v>0</v>
      </c>
      <c r="D110" s="206">
        <v>0</v>
      </c>
      <c r="E110" s="336">
        <f t="shared" si="4"/>
        <v>0</v>
      </c>
      <c r="F110" s="334" t="str">
        <f t="shared" si="5"/>
        <v>否</v>
      </c>
      <c r="G110" s="181" t="str">
        <f t="shared" si="6"/>
        <v>项</v>
      </c>
      <c r="H110" s="181"/>
      <c r="I110" s="181" t="e">
        <f>SUMIF(#REF!,'12'!A110,#REF!)</f>
        <v>#REF!</v>
      </c>
      <c r="J110" s="181" t="e">
        <f t="shared" si="7"/>
        <v>#REF!</v>
      </c>
    </row>
    <row r="111" s="260" customFormat="1" ht="36" customHeight="1" spans="1:10">
      <c r="A111" s="215" t="s">
        <v>1810</v>
      </c>
      <c r="B111" s="337" t="s">
        <v>189</v>
      </c>
      <c r="C111" s="206">
        <f>SUMIFS('02'!E:E,'02'!A:A,A111)</f>
        <v>0</v>
      </c>
      <c r="D111" s="206">
        <v>0</v>
      </c>
      <c r="E111" s="336">
        <f t="shared" si="4"/>
        <v>0</v>
      </c>
      <c r="F111" s="334" t="str">
        <f t="shared" si="5"/>
        <v>否</v>
      </c>
      <c r="G111" s="181" t="str">
        <f t="shared" si="6"/>
        <v>项</v>
      </c>
      <c r="H111" s="181"/>
      <c r="I111" s="181" t="e">
        <f>SUMIF(#REF!,'12'!A111,#REF!)</f>
        <v>#REF!</v>
      </c>
      <c r="J111" s="181" t="e">
        <f t="shared" si="7"/>
        <v>#REF!</v>
      </c>
    </row>
    <row r="112" s="260" customFormat="1" ht="36" customHeight="1" spans="1:10">
      <c r="A112" s="215" t="s">
        <v>1811</v>
      </c>
      <c r="B112" s="337" t="s">
        <v>251</v>
      </c>
      <c r="C112" s="206">
        <f>SUMIFS('02'!E:E,'02'!A:A,A112)</f>
        <v>0</v>
      </c>
      <c r="D112" s="206">
        <v>0</v>
      </c>
      <c r="E112" s="336">
        <f t="shared" si="4"/>
        <v>0</v>
      </c>
      <c r="F112" s="334" t="str">
        <f t="shared" si="5"/>
        <v>否</v>
      </c>
      <c r="G112" s="181" t="str">
        <f t="shared" si="6"/>
        <v>项</v>
      </c>
      <c r="H112" s="181"/>
      <c r="I112" s="181" t="e">
        <f>SUMIF(#REF!,'12'!A112,#REF!)</f>
        <v>#REF!</v>
      </c>
      <c r="J112" s="181" t="e">
        <f t="shared" si="7"/>
        <v>#REF!</v>
      </c>
    </row>
    <row r="113" s="260" customFormat="1" ht="36" customHeight="1" spans="1:10">
      <c r="A113" s="215" t="s">
        <v>1812</v>
      </c>
      <c r="B113" s="337" t="s">
        <v>252</v>
      </c>
      <c r="C113" s="206">
        <f>SUMIFS('02'!E:E,'02'!A:A,A113)</f>
        <v>0</v>
      </c>
      <c r="D113" s="206">
        <v>0</v>
      </c>
      <c r="E113" s="336">
        <f t="shared" si="4"/>
        <v>0</v>
      </c>
      <c r="F113" s="334" t="str">
        <f t="shared" si="5"/>
        <v>否</v>
      </c>
      <c r="G113" s="181" t="str">
        <f t="shared" si="6"/>
        <v>项</v>
      </c>
      <c r="H113" s="181"/>
      <c r="I113" s="181" t="e">
        <f>SUMIF(#REF!,'12'!A113,#REF!)</f>
        <v>#REF!</v>
      </c>
      <c r="J113" s="181" t="e">
        <f t="shared" si="7"/>
        <v>#REF!</v>
      </c>
    </row>
    <row r="114" s="260" customFormat="1" ht="36" customHeight="1" spans="1:10">
      <c r="A114" s="215" t="s">
        <v>1813</v>
      </c>
      <c r="B114" s="337" t="s">
        <v>253</v>
      </c>
      <c r="C114" s="206">
        <f>SUMIFS('02'!E:E,'02'!A:A,A114)</f>
        <v>0</v>
      </c>
      <c r="D114" s="206">
        <v>0</v>
      </c>
      <c r="E114" s="336">
        <f t="shared" si="4"/>
        <v>0</v>
      </c>
      <c r="F114" s="334" t="str">
        <f t="shared" si="5"/>
        <v>否</v>
      </c>
      <c r="G114" s="181" t="str">
        <f t="shared" si="6"/>
        <v>项</v>
      </c>
      <c r="H114" s="181"/>
      <c r="I114" s="181" t="e">
        <f>SUMIF(#REF!,'12'!A114,#REF!)</f>
        <v>#REF!</v>
      </c>
      <c r="J114" s="181" t="e">
        <f t="shared" si="7"/>
        <v>#REF!</v>
      </c>
    </row>
    <row r="115" s="260" customFormat="1" ht="36" customHeight="1" spans="1:10">
      <c r="A115" s="215" t="s">
        <v>1814</v>
      </c>
      <c r="B115" s="337" t="s">
        <v>254</v>
      </c>
      <c r="C115" s="206">
        <f>SUMIFS('02'!E:E,'02'!A:A,A115)</f>
        <v>0</v>
      </c>
      <c r="D115" s="206">
        <v>0</v>
      </c>
      <c r="E115" s="336">
        <f t="shared" si="4"/>
        <v>0</v>
      </c>
      <c r="F115" s="334" t="str">
        <f t="shared" si="5"/>
        <v>否</v>
      </c>
      <c r="G115" s="181" t="str">
        <f t="shared" si="6"/>
        <v>项</v>
      </c>
      <c r="H115" s="181"/>
      <c r="I115" s="181" t="e">
        <f>SUMIF(#REF!,'12'!A115,#REF!)</f>
        <v>#REF!</v>
      </c>
      <c r="J115" s="181" t="e">
        <f t="shared" si="7"/>
        <v>#REF!</v>
      </c>
    </row>
    <row r="116" s="260" customFormat="1" ht="23.5" customHeight="1" spans="1:10">
      <c r="A116" s="215" t="s">
        <v>1815</v>
      </c>
      <c r="B116" s="337" t="s">
        <v>255</v>
      </c>
      <c r="C116" s="206">
        <f>SUMIFS('02'!E:E,'02'!A:A,A116)</f>
        <v>13</v>
      </c>
      <c r="D116" s="206">
        <v>30</v>
      </c>
      <c r="E116" s="336">
        <f t="shared" si="4"/>
        <v>230.769230769231</v>
      </c>
      <c r="F116" s="334" t="str">
        <f t="shared" si="5"/>
        <v>是</v>
      </c>
      <c r="G116" s="181" t="str">
        <f t="shared" si="6"/>
        <v>项</v>
      </c>
      <c r="H116" s="181"/>
      <c r="I116" s="181" t="e">
        <f>SUMIF(#REF!,'12'!A116,#REF!)</f>
        <v>#REF!</v>
      </c>
      <c r="J116" s="181" t="e">
        <f t="shared" si="7"/>
        <v>#REF!</v>
      </c>
    </row>
    <row r="117" s="260" customFormat="1" ht="36" customHeight="1" spans="1:10">
      <c r="A117" s="215" t="s">
        <v>1816</v>
      </c>
      <c r="B117" s="337" t="s">
        <v>196</v>
      </c>
      <c r="C117" s="206">
        <f>SUMIFS('02'!E:E,'02'!A:A,A117)</f>
        <v>0</v>
      </c>
      <c r="D117" s="206">
        <v>0</v>
      </c>
      <c r="E117" s="336">
        <f t="shared" si="4"/>
        <v>0</v>
      </c>
      <c r="F117" s="334" t="str">
        <f t="shared" si="5"/>
        <v>否</v>
      </c>
      <c r="G117" s="181" t="str">
        <f t="shared" si="6"/>
        <v>项</v>
      </c>
      <c r="H117" s="181"/>
      <c r="I117" s="181" t="e">
        <f>SUMIF(#REF!,'12'!A117,#REF!)</f>
        <v>#REF!</v>
      </c>
      <c r="J117" s="181" t="e">
        <f t="shared" si="7"/>
        <v>#REF!</v>
      </c>
    </row>
    <row r="118" s="260" customFormat="1" ht="36" customHeight="1" spans="1:10">
      <c r="A118" s="215" t="s">
        <v>1817</v>
      </c>
      <c r="B118" s="337" t="s">
        <v>256</v>
      </c>
      <c r="C118" s="206">
        <f>SUMIFS('02'!E:E,'02'!A:A,A118)</f>
        <v>0</v>
      </c>
      <c r="D118" s="206">
        <v>0</v>
      </c>
      <c r="E118" s="336">
        <f t="shared" si="4"/>
        <v>0</v>
      </c>
      <c r="F118" s="334" t="str">
        <f t="shared" si="5"/>
        <v>否</v>
      </c>
      <c r="G118" s="181" t="str">
        <f t="shared" si="6"/>
        <v>项</v>
      </c>
      <c r="H118" s="181"/>
      <c r="I118" s="181" t="e">
        <f>SUMIF(#REF!,'12'!A118,#REF!)</f>
        <v>#REF!</v>
      </c>
      <c r="J118" s="181" t="e">
        <f t="shared" si="7"/>
        <v>#REF!</v>
      </c>
    </row>
    <row r="119" ht="36" customHeight="1" spans="1:10">
      <c r="A119" s="215" t="s">
        <v>1818</v>
      </c>
      <c r="B119" s="335" t="s">
        <v>257</v>
      </c>
      <c r="C119" s="147">
        <f>SUM(C120:C130)</f>
        <v>0</v>
      </c>
      <c r="D119" s="147">
        <f>SUM(D120:D130)</f>
        <v>0</v>
      </c>
      <c r="E119" s="336">
        <f t="shared" si="4"/>
        <v>0</v>
      </c>
      <c r="F119" s="334" t="str">
        <f t="shared" si="5"/>
        <v>否</v>
      </c>
      <c r="G119" s="181" t="str">
        <f t="shared" si="6"/>
        <v>款</v>
      </c>
      <c r="I119" s="181" t="e">
        <f>SUMIF(#REF!,'12'!A119,#REF!)</f>
        <v>#REF!</v>
      </c>
      <c r="J119" s="181" t="e">
        <f t="shared" si="7"/>
        <v>#REF!</v>
      </c>
    </row>
    <row r="120" s="260" customFormat="1" ht="36" customHeight="1" spans="1:10">
      <c r="A120" s="215" t="s">
        <v>1819</v>
      </c>
      <c r="B120" s="337" t="s">
        <v>187</v>
      </c>
      <c r="C120" s="206">
        <f>SUMIFS('02'!E:E,'02'!A:A,A120)</f>
        <v>0</v>
      </c>
      <c r="D120" s="206">
        <v>0</v>
      </c>
      <c r="E120" s="336">
        <f t="shared" si="4"/>
        <v>0</v>
      </c>
      <c r="F120" s="334" t="str">
        <f t="shared" si="5"/>
        <v>否</v>
      </c>
      <c r="G120" s="181" t="str">
        <f t="shared" si="6"/>
        <v>项</v>
      </c>
      <c r="H120" s="181"/>
      <c r="I120" s="181" t="e">
        <f>SUMIF(#REF!,'12'!A120,#REF!)</f>
        <v>#REF!</v>
      </c>
      <c r="J120" s="181" t="e">
        <f t="shared" si="7"/>
        <v>#REF!</v>
      </c>
    </row>
    <row r="121" s="260" customFormat="1" ht="36" customHeight="1" spans="1:10">
      <c r="A121" s="215" t="s">
        <v>1820</v>
      </c>
      <c r="B121" s="337" t="s">
        <v>188</v>
      </c>
      <c r="C121" s="206">
        <f>SUMIFS('02'!E:E,'02'!A:A,A121)</f>
        <v>0</v>
      </c>
      <c r="D121" s="206">
        <v>0</v>
      </c>
      <c r="E121" s="336">
        <f t="shared" si="4"/>
        <v>0</v>
      </c>
      <c r="F121" s="334" t="str">
        <f t="shared" si="5"/>
        <v>否</v>
      </c>
      <c r="G121" s="181" t="str">
        <f t="shared" si="6"/>
        <v>项</v>
      </c>
      <c r="H121" s="181"/>
      <c r="I121" s="181" t="e">
        <f>SUMIF(#REF!,'12'!A121,#REF!)</f>
        <v>#REF!</v>
      </c>
      <c r="J121" s="181" t="e">
        <f t="shared" si="7"/>
        <v>#REF!</v>
      </c>
    </row>
    <row r="122" s="260" customFormat="1" ht="36" customHeight="1" spans="1:10">
      <c r="A122" s="215" t="s">
        <v>1821</v>
      </c>
      <c r="B122" s="337" t="s">
        <v>189</v>
      </c>
      <c r="C122" s="206">
        <f>SUMIFS('02'!E:E,'02'!A:A,A122)</f>
        <v>0</v>
      </c>
      <c r="D122" s="206">
        <v>0</v>
      </c>
      <c r="E122" s="336">
        <f t="shared" si="4"/>
        <v>0</v>
      </c>
      <c r="F122" s="334" t="str">
        <f t="shared" si="5"/>
        <v>否</v>
      </c>
      <c r="G122" s="181" t="str">
        <f t="shared" si="6"/>
        <v>项</v>
      </c>
      <c r="H122" s="181"/>
      <c r="I122" s="181" t="e">
        <f>SUMIF(#REF!,'12'!A122,#REF!)</f>
        <v>#REF!</v>
      </c>
      <c r="J122" s="181" t="e">
        <f t="shared" si="7"/>
        <v>#REF!</v>
      </c>
    </row>
    <row r="123" s="260" customFormat="1" ht="36" customHeight="1" spans="1:10">
      <c r="A123" s="215" t="s">
        <v>1822</v>
      </c>
      <c r="B123" s="337" t="s">
        <v>258</v>
      </c>
      <c r="C123" s="206">
        <f>SUMIFS('02'!E:E,'02'!A:A,A123)</f>
        <v>0</v>
      </c>
      <c r="D123" s="206">
        <v>0</v>
      </c>
      <c r="E123" s="336">
        <f t="shared" si="4"/>
        <v>0</v>
      </c>
      <c r="F123" s="334" t="str">
        <f t="shared" si="5"/>
        <v>否</v>
      </c>
      <c r="G123" s="181" t="str">
        <f t="shared" si="6"/>
        <v>项</v>
      </c>
      <c r="H123" s="181"/>
      <c r="I123" s="181" t="e">
        <f>SUMIF(#REF!,'12'!A123,#REF!)</f>
        <v>#REF!</v>
      </c>
      <c r="J123" s="181" t="e">
        <f t="shared" si="7"/>
        <v>#REF!</v>
      </c>
    </row>
    <row r="124" s="260" customFormat="1" ht="36" customHeight="1" spans="1:10">
      <c r="A124" s="215" t="s">
        <v>1823</v>
      </c>
      <c r="B124" s="337" t="s">
        <v>259</v>
      </c>
      <c r="C124" s="206">
        <f>SUMIFS('02'!E:E,'02'!A:A,A124)</f>
        <v>0</v>
      </c>
      <c r="D124" s="206">
        <v>0</v>
      </c>
      <c r="E124" s="336">
        <f t="shared" si="4"/>
        <v>0</v>
      </c>
      <c r="F124" s="334" t="str">
        <f t="shared" si="5"/>
        <v>否</v>
      </c>
      <c r="G124" s="181" t="str">
        <f t="shared" si="6"/>
        <v>项</v>
      </c>
      <c r="H124" s="181"/>
      <c r="I124" s="181" t="e">
        <f>SUMIF(#REF!,'12'!A124,#REF!)</f>
        <v>#REF!</v>
      </c>
      <c r="J124" s="181" t="e">
        <f t="shared" si="7"/>
        <v>#REF!</v>
      </c>
    </row>
    <row r="125" s="260" customFormat="1" ht="36" customHeight="1" spans="1:10">
      <c r="A125" s="215" t="s">
        <v>1824</v>
      </c>
      <c r="B125" s="337" t="s">
        <v>260</v>
      </c>
      <c r="C125" s="206">
        <f>SUMIFS('02'!E:E,'02'!A:A,A125)</f>
        <v>0</v>
      </c>
      <c r="D125" s="206">
        <v>0</v>
      </c>
      <c r="E125" s="336">
        <f t="shared" si="4"/>
        <v>0</v>
      </c>
      <c r="F125" s="334" t="str">
        <f t="shared" si="5"/>
        <v>否</v>
      </c>
      <c r="G125" s="181" t="str">
        <f t="shared" si="6"/>
        <v>项</v>
      </c>
      <c r="H125" s="181"/>
      <c r="I125" s="181" t="e">
        <f>SUMIF(#REF!,'12'!A125,#REF!)</f>
        <v>#REF!</v>
      </c>
      <c r="J125" s="181" t="e">
        <f t="shared" si="7"/>
        <v>#REF!</v>
      </c>
    </row>
    <row r="126" s="260" customFormat="1" ht="36" customHeight="1" spans="1:10">
      <c r="A126" s="215" t="s">
        <v>1825</v>
      </c>
      <c r="B126" s="337" t="s">
        <v>261</v>
      </c>
      <c r="C126" s="206">
        <f>SUMIFS('02'!E:E,'02'!A:A,A126)</f>
        <v>0</v>
      </c>
      <c r="D126" s="206">
        <v>0</v>
      </c>
      <c r="E126" s="336">
        <f t="shared" si="4"/>
        <v>0</v>
      </c>
      <c r="F126" s="334" t="str">
        <f t="shared" si="5"/>
        <v>否</v>
      </c>
      <c r="G126" s="181" t="str">
        <f t="shared" si="6"/>
        <v>项</v>
      </c>
      <c r="H126" s="181"/>
      <c r="I126" s="181" t="e">
        <f>SUMIF(#REF!,'12'!A126,#REF!)</f>
        <v>#REF!</v>
      </c>
      <c r="J126" s="181" t="e">
        <f t="shared" si="7"/>
        <v>#REF!</v>
      </c>
    </row>
    <row r="127" s="260" customFormat="1" ht="36" customHeight="1" spans="1:10">
      <c r="A127" s="215" t="s">
        <v>1826</v>
      </c>
      <c r="B127" s="337" t="s">
        <v>262</v>
      </c>
      <c r="C127" s="206">
        <f>SUMIFS('02'!E:E,'02'!A:A,A127)</f>
        <v>0</v>
      </c>
      <c r="D127" s="206">
        <v>0</v>
      </c>
      <c r="E127" s="336">
        <f t="shared" si="4"/>
        <v>0</v>
      </c>
      <c r="F127" s="334" t="str">
        <f t="shared" si="5"/>
        <v>否</v>
      </c>
      <c r="G127" s="181" t="str">
        <f t="shared" si="6"/>
        <v>项</v>
      </c>
      <c r="H127" s="181"/>
      <c r="I127" s="181" t="e">
        <f>SUMIF(#REF!,'12'!A127,#REF!)</f>
        <v>#REF!</v>
      </c>
      <c r="J127" s="181" t="e">
        <f t="shared" si="7"/>
        <v>#REF!</v>
      </c>
    </row>
    <row r="128" s="260" customFormat="1" ht="36" customHeight="1" spans="1:10">
      <c r="A128" s="215" t="s">
        <v>1827</v>
      </c>
      <c r="B128" s="337" t="s">
        <v>263</v>
      </c>
      <c r="C128" s="206">
        <f>SUMIFS('02'!E:E,'02'!A:A,A128)</f>
        <v>0</v>
      </c>
      <c r="D128" s="206">
        <v>0</v>
      </c>
      <c r="E128" s="336">
        <f t="shared" si="4"/>
        <v>0</v>
      </c>
      <c r="F128" s="334" t="str">
        <f t="shared" si="5"/>
        <v>否</v>
      </c>
      <c r="G128" s="181" t="str">
        <f t="shared" si="6"/>
        <v>项</v>
      </c>
      <c r="H128" s="181"/>
      <c r="I128" s="181" t="e">
        <f>SUMIF(#REF!,'12'!A128,#REF!)</f>
        <v>#REF!</v>
      </c>
      <c r="J128" s="181" t="e">
        <f t="shared" si="7"/>
        <v>#REF!</v>
      </c>
    </row>
    <row r="129" s="260" customFormat="1" ht="36" customHeight="1" spans="1:10">
      <c r="A129" s="215" t="s">
        <v>1828</v>
      </c>
      <c r="B129" s="337" t="s">
        <v>196</v>
      </c>
      <c r="C129" s="206">
        <f>SUMIFS('02'!E:E,'02'!A:A,A129)</f>
        <v>0</v>
      </c>
      <c r="D129" s="206">
        <v>0</v>
      </c>
      <c r="E129" s="336">
        <f t="shared" si="4"/>
        <v>0</v>
      </c>
      <c r="F129" s="334" t="str">
        <f t="shared" si="5"/>
        <v>否</v>
      </c>
      <c r="G129" s="181" t="str">
        <f t="shared" si="6"/>
        <v>项</v>
      </c>
      <c r="H129" s="181"/>
      <c r="I129" s="181" t="e">
        <f>SUMIF(#REF!,'12'!A129,#REF!)</f>
        <v>#REF!</v>
      </c>
      <c r="J129" s="181" t="e">
        <f t="shared" si="7"/>
        <v>#REF!</v>
      </c>
    </row>
    <row r="130" s="260" customFormat="1" ht="36" customHeight="1" spans="1:10">
      <c r="A130" s="215" t="s">
        <v>1829</v>
      </c>
      <c r="B130" s="337" t="s">
        <v>264</v>
      </c>
      <c r="C130" s="206">
        <f>SUMIFS('02'!E:E,'02'!A:A,A130)</f>
        <v>0</v>
      </c>
      <c r="D130" s="206">
        <v>0</v>
      </c>
      <c r="E130" s="336">
        <f t="shared" si="4"/>
        <v>0</v>
      </c>
      <c r="F130" s="334" t="str">
        <f t="shared" si="5"/>
        <v>否</v>
      </c>
      <c r="G130" s="181" t="str">
        <f t="shared" si="6"/>
        <v>项</v>
      </c>
      <c r="H130" s="181"/>
      <c r="I130" s="181" t="e">
        <f>SUMIF(#REF!,'12'!A130,#REF!)</f>
        <v>#REF!</v>
      </c>
      <c r="J130" s="181" t="e">
        <f t="shared" si="7"/>
        <v>#REF!</v>
      </c>
    </row>
    <row r="131" ht="23.5" customHeight="1" spans="1:10">
      <c r="A131" s="215" t="s">
        <v>1830</v>
      </c>
      <c r="B131" s="335" t="s">
        <v>265</v>
      </c>
      <c r="C131" s="147">
        <f>SUM(C132:C137)</f>
        <v>386</v>
      </c>
      <c r="D131" s="147">
        <f>SUM(D132:D137)</f>
        <v>0</v>
      </c>
      <c r="E131" s="336">
        <f t="shared" si="4"/>
        <v>0</v>
      </c>
      <c r="F131" s="334" t="str">
        <f t="shared" si="5"/>
        <v>是</v>
      </c>
      <c r="G131" s="181" t="str">
        <f t="shared" si="6"/>
        <v>款</v>
      </c>
      <c r="I131" s="181" t="e">
        <f>SUMIF(#REF!,'12'!A131,#REF!)</f>
        <v>#REF!</v>
      </c>
      <c r="J131" s="181" t="e">
        <f t="shared" si="7"/>
        <v>#REF!</v>
      </c>
    </row>
    <row r="132" s="260" customFormat="1" ht="36" customHeight="1" spans="1:10">
      <c r="A132" s="215" t="s">
        <v>1831</v>
      </c>
      <c r="B132" s="337" t="s">
        <v>187</v>
      </c>
      <c r="C132" s="206">
        <f>SUMIFS('02'!E:E,'02'!A:A,A132)</f>
        <v>0</v>
      </c>
      <c r="D132" s="206">
        <v>0</v>
      </c>
      <c r="E132" s="336">
        <f t="shared" ref="E132:E195" si="8">IFERROR(IF(C132&lt;0,"",IFERROR(D132/C132,0))*100,0)</f>
        <v>0</v>
      </c>
      <c r="F132" s="334" t="str">
        <f t="shared" si="5"/>
        <v>否</v>
      </c>
      <c r="G132" s="181" t="str">
        <f t="shared" si="6"/>
        <v>项</v>
      </c>
      <c r="H132" s="181"/>
      <c r="I132" s="181" t="e">
        <f>SUMIF(#REF!,'12'!A132,#REF!)</f>
        <v>#REF!</v>
      </c>
      <c r="J132" s="181" t="e">
        <f t="shared" si="7"/>
        <v>#REF!</v>
      </c>
    </row>
    <row r="133" s="260" customFormat="1" ht="36" customHeight="1" spans="1:10">
      <c r="A133" s="215" t="s">
        <v>1832</v>
      </c>
      <c r="B133" s="337" t="s">
        <v>188</v>
      </c>
      <c r="C133" s="206">
        <f>SUMIFS('02'!E:E,'02'!A:A,A133)</f>
        <v>0</v>
      </c>
      <c r="D133" s="206">
        <v>0</v>
      </c>
      <c r="E133" s="336">
        <f t="shared" si="8"/>
        <v>0</v>
      </c>
      <c r="F133" s="334" t="str">
        <f t="shared" ref="F133:F196" si="9">IF(LEN(A133)=3,"是",IF(B133&lt;&gt;"",IF(SUM(C133:D133)&lt;&gt;0,"是","否"),"是"))</f>
        <v>否</v>
      </c>
      <c r="G133" s="181" t="str">
        <f t="shared" ref="G133:G196" si="10">IF(LEN(A133)=3,"类",IF(LEN(A133)=5,"款","项"))</f>
        <v>项</v>
      </c>
      <c r="H133" s="181"/>
      <c r="I133" s="181" t="e">
        <f>SUMIF(#REF!,'12'!A133,#REF!)</f>
        <v>#REF!</v>
      </c>
      <c r="J133" s="181" t="e">
        <f t="shared" ref="J133:J196" si="11">D133-I133</f>
        <v>#REF!</v>
      </c>
    </row>
    <row r="134" s="260" customFormat="1" ht="36" customHeight="1" spans="1:10">
      <c r="A134" s="215" t="s">
        <v>1833</v>
      </c>
      <c r="B134" s="337" t="s">
        <v>189</v>
      </c>
      <c r="C134" s="206">
        <f>SUMIFS('02'!E:E,'02'!A:A,A134)</f>
        <v>0</v>
      </c>
      <c r="D134" s="206">
        <v>0</v>
      </c>
      <c r="E134" s="336">
        <f t="shared" si="8"/>
        <v>0</v>
      </c>
      <c r="F134" s="334" t="str">
        <f t="shared" si="9"/>
        <v>否</v>
      </c>
      <c r="G134" s="181" t="str">
        <f t="shared" si="10"/>
        <v>项</v>
      </c>
      <c r="H134" s="181"/>
      <c r="I134" s="181" t="e">
        <f>SUMIF(#REF!,'12'!A134,#REF!)</f>
        <v>#REF!</v>
      </c>
      <c r="J134" s="181" t="e">
        <f t="shared" si="11"/>
        <v>#REF!</v>
      </c>
    </row>
    <row r="135" s="260" customFormat="1" ht="23.5" customHeight="1" spans="1:10">
      <c r="A135" s="215" t="s">
        <v>1834</v>
      </c>
      <c r="B135" s="337" t="s">
        <v>266</v>
      </c>
      <c r="C135" s="206">
        <f>SUMIFS('02'!E:E,'02'!A:A,A135)</f>
        <v>364</v>
      </c>
      <c r="D135" s="206">
        <v>0</v>
      </c>
      <c r="E135" s="336">
        <f t="shared" si="8"/>
        <v>0</v>
      </c>
      <c r="F135" s="334" t="str">
        <f t="shared" si="9"/>
        <v>是</v>
      </c>
      <c r="G135" s="181" t="str">
        <f t="shared" si="10"/>
        <v>项</v>
      </c>
      <c r="H135" s="181"/>
      <c r="I135" s="181" t="e">
        <f>SUMIF(#REF!,'12'!A135,#REF!)</f>
        <v>#REF!</v>
      </c>
      <c r="J135" s="181" t="e">
        <f t="shared" si="11"/>
        <v>#REF!</v>
      </c>
    </row>
    <row r="136" s="260" customFormat="1" ht="36" customHeight="1" spans="1:10">
      <c r="A136" s="215" t="s">
        <v>1835</v>
      </c>
      <c r="B136" s="337" t="s">
        <v>196</v>
      </c>
      <c r="C136" s="206">
        <f>SUMIFS('02'!E:E,'02'!A:A,A136)</f>
        <v>0</v>
      </c>
      <c r="D136" s="206">
        <v>0</v>
      </c>
      <c r="E136" s="336">
        <f t="shared" si="8"/>
        <v>0</v>
      </c>
      <c r="F136" s="334" t="str">
        <f t="shared" si="9"/>
        <v>否</v>
      </c>
      <c r="G136" s="181" t="str">
        <f t="shared" si="10"/>
        <v>项</v>
      </c>
      <c r="H136" s="181"/>
      <c r="I136" s="181" t="e">
        <f>SUMIF(#REF!,'12'!A136,#REF!)</f>
        <v>#REF!</v>
      </c>
      <c r="J136" s="181" t="e">
        <f t="shared" si="11"/>
        <v>#REF!</v>
      </c>
    </row>
    <row r="137" s="260" customFormat="1" ht="23.5" customHeight="1" spans="1:10">
      <c r="A137" s="215" t="s">
        <v>1836</v>
      </c>
      <c r="B137" s="337" t="s">
        <v>267</v>
      </c>
      <c r="C137" s="206">
        <f>SUMIFS('02'!E:E,'02'!A:A,A137)</f>
        <v>22</v>
      </c>
      <c r="D137" s="206">
        <v>0</v>
      </c>
      <c r="E137" s="336">
        <f t="shared" si="8"/>
        <v>0</v>
      </c>
      <c r="F137" s="334" t="str">
        <f t="shared" si="9"/>
        <v>是</v>
      </c>
      <c r="G137" s="181" t="str">
        <f t="shared" si="10"/>
        <v>项</v>
      </c>
      <c r="H137" s="181"/>
      <c r="I137" s="181" t="e">
        <f>SUMIF(#REF!,'12'!A137,#REF!)</f>
        <v>#REF!</v>
      </c>
      <c r="J137" s="181" t="e">
        <f t="shared" si="11"/>
        <v>#REF!</v>
      </c>
    </row>
    <row r="138" ht="36" customHeight="1" spans="1:10">
      <c r="A138" s="215" t="s">
        <v>1837</v>
      </c>
      <c r="B138" s="335" t="s">
        <v>268</v>
      </c>
      <c r="C138" s="147">
        <f>SUM(C139:C145)</f>
        <v>0</v>
      </c>
      <c r="D138" s="147">
        <f>SUM(D139:D145)</f>
        <v>0</v>
      </c>
      <c r="E138" s="336">
        <f t="shared" si="8"/>
        <v>0</v>
      </c>
      <c r="F138" s="334" t="str">
        <f t="shared" si="9"/>
        <v>否</v>
      </c>
      <c r="G138" s="181" t="str">
        <f t="shared" si="10"/>
        <v>款</v>
      </c>
      <c r="I138" s="181" t="e">
        <f>SUMIF(#REF!,'12'!A138,#REF!)</f>
        <v>#REF!</v>
      </c>
      <c r="J138" s="181" t="e">
        <f t="shared" si="11"/>
        <v>#REF!</v>
      </c>
    </row>
    <row r="139" s="260" customFormat="1" ht="36" customHeight="1" spans="1:10">
      <c r="A139" s="215" t="s">
        <v>1838</v>
      </c>
      <c r="B139" s="337" t="s">
        <v>187</v>
      </c>
      <c r="C139" s="206">
        <f>SUMIFS('02'!E:E,'02'!A:A,A139)</f>
        <v>0</v>
      </c>
      <c r="D139" s="206">
        <v>0</v>
      </c>
      <c r="E139" s="336">
        <f t="shared" si="8"/>
        <v>0</v>
      </c>
      <c r="F139" s="334" t="str">
        <f t="shared" si="9"/>
        <v>否</v>
      </c>
      <c r="G139" s="181" t="str">
        <f t="shared" si="10"/>
        <v>项</v>
      </c>
      <c r="H139" s="181"/>
      <c r="I139" s="181" t="e">
        <f>SUMIF(#REF!,'12'!A139,#REF!)</f>
        <v>#REF!</v>
      </c>
      <c r="J139" s="181" t="e">
        <f t="shared" si="11"/>
        <v>#REF!</v>
      </c>
    </row>
    <row r="140" s="260" customFormat="1" ht="36" customHeight="1" spans="1:10">
      <c r="A140" s="215" t="s">
        <v>1839</v>
      </c>
      <c r="B140" s="337" t="s">
        <v>188</v>
      </c>
      <c r="C140" s="206">
        <f>SUMIFS('02'!E:E,'02'!A:A,A140)</f>
        <v>0</v>
      </c>
      <c r="D140" s="206">
        <v>0</v>
      </c>
      <c r="E140" s="336">
        <f t="shared" si="8"/>
        <v>0</v>
      </c>
      <c r="F140" s="334" t="str">
        <f t="shared" si="9"/>
        <v>否</v>
      </c>
      <c r="G140" s="181" t="str">
        <f t="shared" si="10"/>
        <v>项</v>
      </c>
      <c r="H140" s="181"/>
      <c r="I140" s="181" t="e">
        <f>SUMIF(#REF!,'12'!A140,#REF!)</f>
        <v>#REF!</v>
      </c>
      <c r="J140" s="181" t="e">
        <f t="shared" si="11"/>
        <v>#REF!</v>
      </c>
    </row>
    <row r="141" s="260" customFormat="1" ht="36" customHeight="1" spans="1:10">
      <c r="A141" s="215" t="s">
        <v>1840</v>
      </c>
      <c r="B141" s="337" t="s">
        <v>189</v>
      </c>
      <c r="C141" s="206">
        <f>SUMIFS('02'!E:E,'02'!A:A,A141)</f>
        <v>0</v>
      </c>
      <c r="D141" s="206">
        <v>0</v>
      </c>
      <c r="E141" s="336">
        <f t="shared" si="8"/>
        <v>0</v>
      </c>
      <c r="F141" s="334" t="str">
        <f t="shared" si="9"/>
        <v>否</v>
      </c>
      <c r="G141" s="181" t="str">
        <f t="shared" si="10"/>
        <v>项</v>
      </c>
      <c r="H141" s="181"/>
      <c r="I141" s="181" t="e">
        <f>SUMIF(#REF!,'12'!A141,#REF!)</f>
        <v>#REF!</v>
      </c>
      <c r="J141" s="181" t="e">
        <f t="shared" si="11"/>
        <v>#REF!</v>
      </c>
    </row>
    <row r="142" s="260" customFormat="1" ht="36" customHeight="1" spans="1:10">
      <c r="A142" s="215" t="s">
        <v>1841</v>
      </c>
      <c r="B142" s="337" t="s">
        <v>269</v>
      </c>
      <c r="C142" s="206">
        <f>SUMIFS('02'!E:E,'02'!A:A,A142)</f>
        <v>0</v>
      </c>
      <c r="D142" s="206">
        <v>0</v>
      </c>
      <c r="E142" s="336">
        <f t="shared" si="8"/>
        <v>0</v>
      </c>
      <c r="F142" s="334" t="str">
        <f t="shared" si="9"/>
        <v>否</v>
      </c>
      <c r="G142" s="181" t="str">
        <f t="shared" si="10"/>
        <v>项</v>
      </c>
      <c r="H142" s="181"/>
      <c r="I142" s="181" t="e">
        <f>SUMIF(#REF!,'12'!A142,#REF!)</f>
        <v>#REF!</v>
      </c>
      <c r="J142" s="181" t="e">
        <f t="shared" si="11"/>
        <v>#REF!</v>
      </c>
    </row>
    <row r="143" s="260" customFormat="1" ht="36" customHeight="1" spans="1:10">
      <c r="A143" s="215" t="s">
        <v>1842</v>
      </c>
      <c r="B143" s="337" t="s">
        <v>270</v>
      </c>
      <c r="C143" s="206">
        <f>SUMIFS('02'!E:E,'02'!A:A,A143)</f>
        <v>0</v>
      </c>
      <c r="D143" s="206">
        <v>0</v>
      </c>
      <c r="E143" s="336">
        <f t="shared" si="8"/>
        <v>0</v>
      </c>
      <c r="F143" s="334" t="str">
        <f t="shared" si="9"/>
        <v>否</v>
      </c>
      <c r="G143" s="181" t="str">
        <f t="shared" si="10"/>
        <v>项</v>
      </c>
      <c r="H143" s="181"/>
      <c r="I143" s="181" t="e">
        <f>SUMIF(#REF!,'12'!A143,#REF!)</f>
        <v>#REF!</v>
      </c>
      <c r="J143" s="181" t="e">
        <f t="shared" si="11"/>
        <v>#REF!</v>
      </c>
    </row>
    <row r="144" s="260" customFormat="1" ht="36" customHeight="1" spans="1:10">
      <c r="A144" s="215" t="s">
        <v>1843</v>
      </c>
      <c r="B144" s="337" t="s">
        <v>196</v>
      </c>
      <c r="C144" s="206">
        <f>SUMIFS('02'!E:E,'02'!A:A,A144)</f>
        <v>0</v>
      </c>
      <c r="D144" s="206">
        <v>0</v>
      </c>
      <c r="E144" s="336">
        <f t="shared" si="8"/>
        <v>0</v>
      </c>
      <c r="F144" s="334" t="str">
        <f t="shared" si="9"/>
        <v>否</v>
      </c>
      <c r="G144" s="181" t="str">
        <f t="shared" si="10"/>
        <v>项</v>
      </c>
      <c r="H144" s="181"/>
      <c r="I144" s="181" t="e">
        <f>SUMIF(#REF!,'12'!A144,#REF!)</f>
        <v>#REF!</v>
      </c>
      <c r="J144" s="181" t="e">
        <f t="shared" si="11"/>
        <v>#REF!</v>
      </c>
    </row>
    <row r="145" s="260" customFormat="1" ht="36" customHeight="1" spans="1:10">
      <c r="A145" s="215" t="s">
        <v>1844</v>
      </c>
      <c r="B145" s="337" t="s">
        <v>271</v>
      </c>
      <c r="C145" s="206">
        <f>SUMIFS('02'!E:E,'02'!A:A,A145)</f>
        <v>0</v>
      </c>
      <c r="D145" s="206">
        <v>0</v>
      </c>
      <c r="E145" s="336">
        <f t="shared" si="8"/>
        <v>0</v>
      </c>
      <c r="F145" s="334" t="str">
        <f t="shared" si="9"/>
        <v>否</v>
      </c>
      <c r="G145" s="181" t="str">
        <f t="shared" si="10"/>
        <v>项</v>
      </c>
      <c r="H145" s="181"/>
      <c r="I145" s="181" t="e">
        <f>SUMIF(#REF!,'12'!A145,#REF!)</f>
        <v>#REF!</v>
      </c>
      <c r="J145" s="181" t="e">
        <f t="shared" si="11"/>
        <v>#REF!</v>
      </c>
    </row>
    <row r="146" ht="23.5" customHeight="1" spans="1:10">
      <c r="A146" s="215" t="s">
        <v>1845</v>
      </c>
      <c r="B146" s="335" t="s">
        <v>272</v>
      </c>
      <c r="C146" s="147">
        <f>SUM(C147:C151)</f>
        <v>90</v>
      </c>
      <c r="D146" s="147">
        <f>SUM(D147:D151)</f>
        <v>108</v>
      </c>
      <c r="E146" s="336">
        <f t="shared" si="8"/>
        <v>120</v>
      </c>
      <c r="F146" s="334" t="str">
        <f t="shared" si="9"/>
        <v>是</v>
      </c>
      <c r="G146" s="181" t="str">
        <f t="shared" si="10"/>
        <v>款</v>
      </c>
      <c r="I146" s="181" t="e">
        <f>SUMIF(#REF!,'12'!A146,#REF!)</f>
        <v>#REF!</v>
      </c>
      <c r="J146" s="181" t="e">
        <f t="shared" si="11"/>
        <v>#REF!</v>
      </c>
    </row>
    <row r="147" s="260" customFormat="1" ht="36" customHeight="1" spans="1:10">
      <c r="A147" s="215" t="s">
        <v>1846</v>
      </c>
      <c r="B147" s="337" t="s">
        <v>187</v>
      </c>
      <c r="C147" s="206">
        <f>SUMIFS('02'!E:E,'02'!A:A,A147)</f>
        <v>0</v>
      </c>
      <c r="D147" s="206">
        <v>0</v>
      </c>
      <c r="E147" s="336">
        <f t="shared" si="8"/>
        <v>0</v>
      </c>
      <c r="F147" s="334" t="str">
        <f t="shared" si="9"/>
        <v>否</v>
      </c>
      <c r="G147" s="181" t="str">
        <f t="shared" si="10"/>
        <v>项</v>
      </c>
      <c r="H147" s="181"/>
      <c r="I147" s="181" t="e">
        <f>SUMIF(#REF!,'12'!A147,#REF!)</f>
        <v>#REF!</v>
      </c>
      <c r="J147" s="181" t="e">
        <f t="shared" si="11"/>
        <v>#REF!</v>
      </c>
    </row>
    <row r="148" s="260" customFormat="1" ht="36" customHeight="1" spans="1:10">
      <c r="A148" s="215" t="s">
        <v>1847</v>
      </c>
      <c r="B148" s="337" t="s">
        <v>188</v>
      </c>
      <c r="C148" s="206">
        <f>SUMIFS('02'!E:E,'02'!A:A,A148)</f>
        <v>0</v>
      </c>
      <c r="D148" s="206">
        <v>0</v>
      </c>
      <c r="E148" s="336">
        <f t="shared" si="8"/>
        <v>0</v>
      </c>
      <c r="F148" s="334" t="str">
        <f t="shared" si="9"/>
        <v>否</v>
      </c>
      <c r="G148" s="181" t="str">
        <f t="shared" si="10"/>
        <v>项</v>
      </c>
      <c r="H148" s="181"/>
      <c r="I148" s="181" t="e">
        <f>SUMIF(#REF!,'12'!A148,#REF!)</f>
        <v>#REF!</v>
      </c>
      <c r="J148" s="181" t="e">
        <f t="shared" si="11"/>
        <v>#REF!</v>
      </c>
    </row>
    <row r="149" s="260" customFormat="1" ht="36" customHeight="1" spans="1:10">
      <c r="A149" s="215" t="s">
        <v>1848</v>
      </c>
      <c r="B149" s="337" t="s">
        <v>189</v>
      </c>
      <c r="C149" s="206">
        <f>SUMIFS('02'!E:E,'02'!A:A,A149)</f>
        <v>0</v>
      </c>
      <c r="D149" s="206">
        <v>0</v>
      </c>
      <c r="E149" s="336">
        <f t="shared" si="8"/>
        <v>0</v>
      </c>
      <c r="F149" s="334" t="str">
        <f t="shared" si="9"/>
        <v>否</v>
      </c>
      <c r="G149" s="181" t="str">
        <f t="shared" si="10"/>
        <v>项</v>
      </c>
      <c r="H149" s="181"/>
      <c r="I149" s="181" t="e">
        <f>SUMIF(#REF!,'12'!A149,#REF!)</f>
        <v>#REF!</v>
      </c>
      <c r="J149" s="181" t="e">
        <f t="shared" si="11"/>
        <v>#REF!</v>
      </c>
    </row>
    <row r="150" s="260" customFormat="1" ht="23.5" customHeight="1" spans="1:10">
      <c r="A150" s="215" t="s">
        <v>1849</v>
      </c>
      <c r="B150" s="337" t="s">
        <v>273</v>
      </c>
      <c r="C150" s="206">
        <f>SUMIFS('02'!E:E,'02'!A:A,A150)</f>
        <v>90</v>
      </c>
      <c r="D150" s="206">
        <v>108</v>
      </c>
      <c r="E150" s="336">
        <f t="shared" si="8"/>
        <v>120</v>
      </c>
      <c r="F150" s="334" t="str">
        <f t="shared" si="9"/>
        <v>是</v>
      </c>
      <c r="G150" s="181" t="str">
        <f t="shared" si="10"/>
        <v>项</v>
      </c>
      <c r="H150" s="181"/>
      <c r="I150" s="181" t="e">
        <f>SUMIF(#REF!,'12'!A150,#REF!)</f>
        <v>#REF!</v>
      </c>
      <c r="J150" s="181" t="e">
        <f t="shared" si="11"/>
        <v>#REF!</v>
      </c>
    </row>
    <row r="151" s="260" customFormat="1" ht="36" customHeight="1" spans="1:10">
      <c r="A151" s="215" t="s">
        <v>1850</v>
      </c>
      <c r="B151" s="337" t="s">
        <v>274</v>
      </c>
      <c r="C151" s="206">
        <f>SUMIFS('02'!E:E,'02'!A:A,A151)</f>
        <v>0</v>
      </c>
      <c r="D151" s="206">
        <v>0</v>
      </c>
      <c r="E151" s="336">
        <f t="shared" si="8"/>
        <v>0</v>
      </c>
      <c r="F151" s="334" t="str">
        <f t="shared" si="9"/>
        <v>否</v>
      </c>
      <c r="G151" s="181" t="str">
        <f t="shared" si="10"/>
        <v>项</v>
      </c>
      <c r="H151" s="181"/>
      <c r="I151" s="181" t="e">
        <f>SUMIF(#REF!,'12'!A151,#REF!)</f>
        <v>#REF!</v>
      </c>
      <c r="J151" s="181" t="e">
        <f t="shared" si="11"/>
        <v>#REF!</v>
      </c>
    </row>
    <row r="152" ht="23.5" customHeight="1" spans="1:10">
      <c r="A152" s="215" t="s">
        <v>1851</v>
      </c>
      <c r="B152" s="335" t="s">
        <v>275</v>
      </c>
      <c r="C152" s="147">
        <f>SUM(C153:C158)</f>
        <v>60</v>
      </c>
      <c r="D152" s="147">
        <f>SUM(D153:D158)</f>
        <v>66</v>
      </c>
      <c r="E152" s="336">
        <f t="shared" si="8"/>
        <v>110</v>
      </c>
      <c r="F152" s="334" t="str">
        <f t="shared" si="9"/>
        <v>是</v>
      </c>
      <c r="G152" s="181" t="str">
        <f t="shared" si="10"/>
        <v>款</v>
      </c>
      <c r="I152" s="181" t="e">
        <f>SUMIF(#REF!,'12'!A152,#REF!)</f>
        <v>#REF!</v>
      </c>
      <c r="J152" s="181" t="e">
        <f t="shared" si="11"/>
        <v>#REF!</v>
      </c>
    </row>
    <row r="153" s="260" customFormat="1" ht="23.5" customHeight="1" spans="1:10">
      <c r="A153" s="215" t="s">
        <v>1852</v>
      </c>
      <c r="B153" s="337" t="s">
        <v>187</v>
      </c>
      <c r="C153" s="206">
        <f>SUMIFS('02'!E:E,'02'!A:A,A153)</f>
        <v>59</v>
      </c>
      <c r="D153" s="206">
        <v>63</v>
      </c>
      <c r="E153" s="336">
        <f t="shared" si="8"/>
        <v>106.779661016949</v>
      </c>
      <c r="F153" s="334" t="str">
        <f t="shared" si="9"/>
        <v>是</v>
      </c>
      <c r="G153" s="181" t="str">
        <f t="shared" si="10"/>
        <v>项</v>
      </c>
      <c r="H153" s="181"/>
      <c r="I153" s="181" t="e">
        <f>SUMIF(#REF!,'12'!A153,#REF!)</f>
        <v>#REF!</v>
      </c>
      <c r="J153" s="181" t="e">
        <f t="shared" si="11"/>
        <v>#REF!</v>
      </c>
    </row>
    <row r="154" s="260" customFormat="1" ht="23.5" customHeight="1" spans="1:10">
      <c r="A154" s="215" t="s">
        <v>1853</v>
      </c>
      <c r="B154" s="337" t="s">
        <v>188</v>
      </c>
      <c r="C154" s="206">
        <f>SUMIFS('02'!E:E,'02'!A:A,A154)</f>
        <v>1</v>
      </c>
      <c r="D154" s="206">
        <v>3</v>
      </c>
      <c r="E154" s="336">
        <f t="shared" si="8"/>
        <v>300</v>
      </c>
      <c r="F154" s="334" t="str">
        <f t="shared" si="9"/>
        <v>是</v>
      </c>
      <c r="G154" s="181" t="str">
        <f t="shared" si="10"/>
        <v>项</v>
      </c>
      <c r="H154" s="181"/>
      <c r="I154" s="181" t="e">
        <f>SUMIF(#REF!,'12'!A154,#REF!)</f>
        <v>#REF!</v>
      </c>
      <c r="J154" s="181" t="e">
        <f t="shared" si="11"/>
        <v>#REF!</v>
      </c>
    </row>
    <row r="155" s="260" customFormat="1" ht="36" customHeight="1" spans="1:10">
      <c r="A155" s="215" t="s">
        <v>1854</v>
      </c>
      <c r="B155" s="337" t="s">
        <v>189</v>
      </c>
      <c r="C155" s="206">
        <f>SUMIFS('02'!E:E,'02'!A:A,A155)</f>
        <v>0</v>
      </c>
      <c r="D155" s="206">
        <v>0</v>
      </c>
      <c r="E155" s="336">
        <f t="shared" si="8"/>
        <v>0</v>
      </c>
      <c r="F155" s="334" t="str">
        <f t="shared" si="9"/>
        <v>否</v>
      </c>
      <c r="G155" s="181" t="str">
        <f t="shared" si="10"/>
        <v>项</v>
      </c>
      <c r="H155" s="181"/>
      <c r="I155" s="181" t="e">
        <f>SUMIF(#REF!,'12'!A155,#REF!)</f>
        <v>#REF!</v>
      </c>
      <c r="J155" s="181" t="e">
        <f t="shared" si="11"/>
        <v>#REF!</v>
      </c>
    </row>
    <row r="156" s="260" customFormat="1" ht="36" customHeight="1" spans="1:10">
      <c r="A156" s="215" t="s">
        <v>1855</v>
      </c>
      <c r="B156" s="337" t="s">
        <v>201</v>
      </c>
      <c r="C156" s="206">
        <f>SUMIFS('02'!E:E,'02'!A:A,A156)</f>
        <v>0</v>
      </c>
      <c r="D156" s="206">
        <v>0</v>
      </c>
      <c r="E156" s="336">
        <f t="shared" si="8"/>
        <v>0</v>
      </c>
      <c r="F156" s="334" t="str">
        <f t="shared" si="9"/>
        <v>否</v>
      </c>
      <c r="G156" s="181" t="str">
        <f t="shared" si="10"/>
        <v>项</v>
      </c>
      <c r="H156" s="181"/>
      <c r="I156" s="181" t="e">
        <f>SUMIF(#REF!,'12'!A156,#REF!)</f>
        <v>#REF!</v>
      </c>
      <c r="J156" s="181" t="e">
        <f t="shared" si="11"/>
        <v>#REF!</v>
      </c>
    </row>
    <row r="157" s="260" customFormat="1" ht="36" customHeight="1" spans="1:10">
      <c r="A157" s="215" t="s">
        <v>1856</v>
      </c>
      <c r="B157" s="337" t="s">
        <v>196</v>
      </c>
      <c r="C157" s="206">
        <f>SUMIFS('02'!E:E,'02'!A:A,A157)</f>
        <v>0</v>
      </c>
      <c r="D157" s="206">
        <v>0</v>
      </c>
      <c r="E157" s="336">
        <f t="shared" si="8"/>
        <v>0</v>
      </c>
      <c r="F157" s="334" t="str">
        <f t="shared" si="9"/>
        <v>否</v>
      </c>
      <c r="G157" s="181" t="str">
        <f t="shared" si="10"/>
        <v>项</v>
      </c>
      <c r="H157" s="181"/>
      <c r="I157" s="181" t="e">
        <f>SUMIF(#REF!,'12'!A157,#REF!)</f>
        <v>#REF!</v>
      </c>
      <c r="J157" s="181" t="e">
        <f t="shared" si="11"/>
        <v>#REF!</v>
      </c>
    </row>
    <row r="158" s="260" customFormat="1" ht="36" customHeight="1" spans="1:10">
      <c r="A158" s="215" t="s">
        <v>1857</v>
      </c>
      <c r="B158" s="337" t="s">
        <v>276</v>
      </c>
      <c r="C158" s="206">
        <f>SUMIFS('02'!E:E,'02'!A:A,A158)</f>
        <v>0</v>
      </c>
      <c r="D158" s="206">
        <v>0</v>
      </c>
      <c r="E158" s="336">
        <f t="shared" si="8"/>
        <v>0</v>
      </c>
      <c r="F158" s="334" t="str">
        <f t="shared" si="9"/>
        <v>否</v>
      </c>
      <c r="G158" s="181" t="str">
        <f t="shared" si="10"/>
        <v>项</v>
      </c>
      <c r="H158" s="181"/>
      <c r="I158" s="181" t="e">
        <f>SUMIF(#REF!,'12'!A158,#REF!)</f>
        <v>#REF!</v>
      </c>
      <c r="J158" s="181" t="e">
        <f t="shared" si="11"/>
        <v>#REF!</v>
      </c>
    </row>
    <row r="159" ht="23.5" customHeight="1" spans="1:10">
      <c r="A159" s="215" t="s">
        <v>1858</v>
      </c>
      <c r="B159" s="335" t="s">
        <v>277</v>
      </c>
      <c r="C159" s="147">
        <f>SUM(C160:C165)</f>
        <v>313</v>
      </c>
      <c r="D159" s="147">
        <f>SUM(D160:D165)</f>
        <v>366</v>
      </c>
      <c r="E159" s="336">
        <f t="shared" si="8"/>
        <v>116.932907348243</v>
      </c>
      <c r="F159" s="334" t="str">
        <f t="shared" si="9"/>
        <v>是</v>
      </c>
      <c r="G159" s="181" t="str">
        <f t="shared" si="10"/>
        <v>款</v>
      </c>
      <c r="I159" s="181" t="e">
        <f>SUMIF(#REF!,'12'!A159,#REF!)</f>
        <v>#REF!</v>
      </c>
      <c r="J159" s="181" t="e">
        <f t="shared" si="11"/>
        <v>#REF!</v>
      </c>
    </row>
    <row r="160" s="260" customFormat="1" ht="23.5" customHeight="1" spans="1:10">
      <c r="A160" s="215" t="s">
        <v>1859</v>
      </c>
      <c r="B160" s="337" t="s">
        <v>187</v>
      </c>
      <c r="C160" s="206">
        <f>SUMIFS('02'!E:E,'02'!A:A,A160)</f>
        <v>255</v>
      </c>
      <c r="D160" s="206">
        <v>277</v>
      </c>
      <c r="E160" s="336">
        <f t="shared" si="8"/>
        <v>108.627450980392</v>
      </c>
      <c r="F160" s="334" t="str">
        <f t="shared" si="9"/>
        <v>是</v>
      </c>
      <c r="G160" s="181" t="str">
        <f t="shared" si="10"/>
        <v>项</v>
      </c>
      <c r="H160" s="181"/>
      <c r="I160" s="181" t="e">
        <f>SUMIF(#REF!,'12'!A160,#REF!)</f>
        <v>#REF!</v>
      </c>
      <c r="J160" s="181" t="e">
        <f t="shared" si="11"/>
        <v>#REF!</v>
      </c>
    </row>
    <row r="161" s="260" customFormat="1" ht="23.5" customHeight="1" spans="1:10">
      <c r="A161" s="215" t="s">
        <v>1860</v>
      </c>
      <c r="B161" s="337" t="s">
        <v>188</v>
      </c>
      <c r="C161" s="206">
        <f>SUMIFS('02'!E:E,'02'!A:A,A161)</f>
        <v>37</v>
      </c>
      <c r="D161" s="206">
        <v>80</v>
      </c>
      <c r="E161" s="336">
        <f t="shared" si="8"/>
        <v>216.216216216216</v>
      </c>
      <c r="F161" s="334" t="str">
        <f t="shared" si="9"/>
        <v>是</v>
      </c>
      <c r="G161" s="181" t="str">
        <f t="shared" si="10"/>
        <v>项</v>
      </c>
      <c r="H161" s="181"/>
      <c r="I161" s="181" t="e">
        <f>SUMIF(#REF!,'12'!A161,#REF!)</f>
        <v>#REF!</v>
      </c>
      <c r="J161" s="181" t="e">
        <f t="shared" si="11"/>
        <v>#REF!</v>
      </c>
    </row>
    <row r="162" s="260" customFormat="1" ht="36" customHeight="1" spans="1:10">
      <c r="A162" s="215" t="s">
        <v>1861</v>
      </c>
      <c r="B162" s="337" t="s">
        <v>189</v>
      </c>
      <c r="C162" s="206">
        <f>SUMIFS('02'!E:E,'02'!A:A,A162)</f>
        <v>0</v>
      </c>
      <c r="D162" s="206">
        <v>0</v>
      </c>
      <c r="E162" s="336">
        <f t="shared" si="8"/>
        <v>0</v>
      </c>
      <c r="F162" s="334" t="str">
        <f t="shared" si="9"/>
        <v>否</v>
      </c>
      <c r="G162" s="181" t="str">
        <f t="shared" si="10"/>
        <v>项</v>
      </c>
      <c r="H162" s="181"/>
      <c r="I162" s="181" t="e">
        <f>SUMIF(#REF!,'12'!A162,#REF!)</f>
        <v>#REF!</v>
      </c>
      <c r="J162" s="181" t="e">
        <f t="shared" si="11"/>
        <v>#REF!</v>
      </c>
    </row>
    <row r="163" s="260" customFormat="1" ht="36" customHeight="1" spans="1:10">
      <c r="A163" s="215">
        <v>2012906</v>
      </c>
      <c r="B163" s="337" t="s">
        <v>278</v>
      </c>
      <c r="C163" s="206">
        <f>SUMIFS('02'!E:E,'02'!A:A,A163)</f>
        <v>0</v>
      </c>
      <c r="D163" s="206">
        <v>0</v>
      </c>
      <c r="E163" s="336">
        <f t="shared" si="8"/>
        <v>0</v>
      </c>
      <c r="F163" s="334" t="str">
        <f t="shared" si="9"/>
        <v>否</v>
      </c>
      <c r="G163" s="181" t="str">
        <f t="shared" si="10"/>
        <v>项</v>
      </c>
      <c r="H163" s="181"/>
      <c r="I163" s="181" t="e">
        <f>SUMIF(#REF!,'12'!A163,#REF!)</f>
        <v>#REF!</v>
      </c>
      <c r="J163" s="181" t="e">
        <f t="shared" si="11"/>
        <v>#REF!</v>
      </c>
    </row>
    <row r="164" s="260" customFormat="1" ht="36" customHeight="1" spans="1:10">
      <c r="A164" s="215" t="s">
        <v>1862</v>
      </c>
      <c r="B164" s="337" t="s">
        <v>196</v>
      </c>
      <c r="C164" s="206">
        <f>SUMIFS('02'!E:E,'02'!A:A,A164)</f>
        <v>0</v>
      </c>
      <c r="D164" s="206">
        <v>0</v>
      </c>
      <c r="E164" s="336">
        <f t="shared" si="8"/>
        <v>0</v>
      </c>
      <c r="F164" s="334" t="str">
        <f t="shared" si="9"/>
        <v>否</v>
      </c>
      <c r="G164" s="181" t="str">
        <f t="shared" si="10"/>
        <v>项</v>
      </c>
      <c r="H164" s="181"/>
      <c r="I164" s="181" t="e">
        <f>SUMIF(#REF!,'12'!A164,#REF!)</f>
        <v>#REF!</v>
      </c>
      <c r="J164" s="181" t="e">
        <f t="shared" si="11"/>
        <v>#REF!</v>
      </c>
    </row>
    <row r="165" s="260" customFormat="1" ht="23.5" customHeight="1" spans="1:10">
      <c r="A165" s="215" t="s">
        <v>1863</v>
      </c>
      <c r="B165" s="337" t="s">
        <v>279</v>
      </c>
      <c r="C165" s="206">
        <f>SUMIFS('02'!E:E,'02'!A:A,A165)</f>
        <v>21</v>
      </c>
      <c r="D165" s="206">
        <v>9</v>
      </c>
      <c r="E165" s="336">
        <f t="shared" si="8"/>
        <v>42.8571428571429</v>
      </c>
      <c r="F165" s="334" t="str">
        <f t="shared" si="9"/>
        <v>是</v>
      </c>
      <c r="G165" s="181" t="str">
        <f t="shared" si="10"/>
        <v>项</v>
      </c>
      <c r="H165" s="181"/>
      <c r="I165" s="181" t="e">
        <f>SUMIF(#REF!,'12'!A165,#REF!)</f>
        <v>#REF!</v>
      </c>
      <c r="J165" s="181" t="e">
        <f t="shared" si="11"/>
        <v>#REF!</v>
      </c>
    </row>
    <row r="166" ht="23.5" customHeight="1" spans="1:10">
      <c r="A166" s="215" t="s">
        <v>1864</v>
      </c>
      <c r="B166" s="335" t="s">
        <v>280</v>
      </c>
      <c r="C166" s="147">
        <f>SUM(C167:C172)</f>
        <v>1259</v>
      </c>
      <c r="D166" s="147">
        <f>SUM(D167:D172)</f>
        <v>1655</v>
      </c>
      <c r="E166" s="336">
        <f t="shared" si="8"/>
        <v>131.453534551231</v>
      </c>
      <c r="F166" s="334" t="str">
        <f t="shared" si="9"/>
        <v>是</v>
      </c>
      <c r="G166" s="181" t="str">
        <f t="shared" si="10"/>
        <v>款</v>
      </c>
      <c r="I166" s="181" t="e">
        <f>SUMIF(#REF!,'12'!A166,#REF!)</f>
        <v>#REF!</v>
      </c>
      <c r="J166" s="181" t="e">
        <f t="shared" si="11"/>
        <v>#REF!</v>
      </c>
    </row>
    <row r="167" s="260" customFormat="1" ht="23.5" customHeight="1" spans="1:10">
      <c r="A167" s="215" t="s">
        <v>1865</v>
      </c>
      <c r="B167" s="337" t="s">
        <v>187</v>
      </c>
      <c r="C167" s="206">
        <f>SUMIFS('02'!E:E,'02'!A:A,A167)</f>
        <v>540</v>
      </c>
      <c r="D167" s="206">
        <v>612</v>
      </c>
      <c r="E167" s="336">
        <f t="shared" si="8"/>
        <v>113.333333333333</v>
      </c>
      <c r="F167" s="334" t="str">
        <f t="shared" si="9"/>
        <v>是</v>
      </c>
      <c r="G167" s="181" t="str">
        <f t="shared" si="10"/>
        <v>项</v>
      </c>
      <c r="H167" s="181"/>
      <c r="I167" s="181" t="e">
        <f>SUMIF(#REF!,'12'!A167,#REF!)</f>
        <v>#REF!</v>
      </c>
      <c r="J167" s="181" t="e">
        <f t="shared" si="11"/>
        <v>#REF!</v>
      </c>
    </row>
    <row r="168" s="260" customFormat="1" ht="23.5" customHeight="1" spans="1:10">
      <c r="A168" s="215" t="s">
        <v>1866</v>
      </c>
      <c r="B168" s="337" t="s">
        <v>188</v>
      </c>
      <c r="C168" s="206">
        <f>SUMIFS('02'!E:E,'02'!A:A,A168)</f>
        <v>128</v>
      </c>
      <c r="D168" s="206">
        <v>90</v>
      </c>
      <c r="E168" s="336">
        <f t="shared" si="8"/>
        <v>70.3125</v>
      </c>
      <c r="F168" s="334" t="str">
        <f t="shared" si="9"/>
        <v>是</v>
      </c>
      <c r="G168" s="181" t="str">
        <f t="shared" si="10"/>
        <v>项</v>
      </c>
      <c r="H168" s="181"/>
      <c r="I168" s="181" t="e">
        <f>SUMIF(#REF!,'12'!A168,#REF!)</f>
        <v>#REF!</v>
      </c>
      <c r="J168" s="181" t="e">
        <f t="shared" si="11"/>
        <v>#REF!</v>
      </c>
    </row>
    <row r="169" s="260" customFormat="1" ht="36" customHeight="1" spans="1:10">
      <c r="A169" s="215" t="s">
        <v>1867</v>
      </c>
      <c r="B169" s="337" t="s">
        <v>189</v>
      </c>
      <c r="C169" s="206">
        <f>SUMIFS('02'!E:E,'02'!A:A,A169)</f>
        <v>0</v>
      </c>
      <c r="D169" s="206">
        <v>0</v>
      </c>
      <c r="E169" s="336">
        <f t="shared" si="8"/>
        <v>0</v>
      </c>
      <c r="F169" s="334" t="str">
        <f t="shared" si="9"/>
        <v>否</v>
      </c>
      <c r="G169" s="181" t="str">
        <f t="shared" si="10"/>
        <v>项</v>
      </c>
      <c r="H169" s="181"/>
      <c r="I169" s="181" t="e">
        <f>SUMIF(#REF!,'12'!A169,#REF!)</f>
        <v>#REF!</v>
      </c>
      <c r="J169" s="181" t="e">
        <f t="shared" si="11"/>
        <v>#REF!</v>
      </c>
    </row>
    <row r="170" s="260" customFormat="1" ht="23.5" customHeight="1" spans="1:10">
      <c r="A170" s="215" t="s">
        <v>1868</v>
      </c>
      <c r="B170" s="337" t="s">
        <v>281</v>
      </c>
      <c r="C170" s="206">
        <f>SUMIFS('02'!E:E,'02'!A:A,A170)</f>
        <v>114</v>
      </c>
      <c r="D170" s="206">
        <v>308</v>
      </c>
      <c r="E170" s="336">
        <f t="shared" si="8"/>
        <v>270.175438596491</v>
      </c>
      <c r="F170" s="334" t="str">
        <f t="shared" si="9"/>
        <v>是</v>
      </c>
      <c r="G170" s="181" t="str">
        <f t="shared" si="10"/>
        <v>项</v>
      </c>
      <c r="H170" s="181"/>
      <c r="I170" s="181" t="e">
        <f>SUMIF(#REF!,'12'!A170,#REF!)</f>
        <v>#REF!</v>
      </c>
      <c r="J170" s="181" t="e">
        <f t="shared" si="11"/>
        <v>#REF!</v>
      </c>
    </row>
    <row r="171" s="260" customFormat="1" ht="23.5" customHeight="1" spans="1:10">
      <c r="A171" s="215" t="s">
        <v>1869</v>
      </c>
      <c r="B171" s="337" t="s">
        <v>196</v>
      </c>
      <c r="C171" s="206">
        <f>SUMIFS('02'!E:E,'02'!A:A,A171)</f>
        <v>221</v>
      </c>
      <c r="D171" s="206">
        <v>358</v>
      </c>
      <c r="E171" s="336">
        <f t="shared" si="8"/>
        <v>161.990950226244</v>
      </c>
      <c r="F171" s="334" t="str">
        <f t="shared" si="9"/>
        <v>是</v>
      </c>
      <c r="G171" s="181" t="str">
        <f t="shared" si="10"/>
        <v>项</v>
      </c>
      <c r="H171" s="181"/>
      <c r="I171" s="181" t="e">
        <f>SUMIF(#REF!,'12'!A171,#REF!)</f>
        <v>#REF!</v>
      </c>
      <c r="J171" s="181" t="e">
        <f t="shared" si="11"/>
        <v>#REF!</v>
      </c>
    </row>
    <row r="172" s="260" customFormat="1" ht="23.5" customHeight="1" spans="1:10">
      <c r="A172" s="215" t="s">
        <v>1870</v>
      </c>
      <c r="B172" s="337" t="s">
        <v>282</v>
      </c>
      <c r="C172" s="206">
        <f>SUMIFS('02'!E:E,'02'!A:A,A172)</f>
        <v>256</v>
      </c>
      <c r="D172" s="206">
        <v>287</v>
      </c>
      <c r="E172" s="336">
        <f t="shared" si="8"/>
        <v>112.109375</v>
      </c>
      <c r="F172" s="334" t="str">
        <f t="shared" si="9"/>
        <v>是</v>
      </c>
      <c r="G172" s="181" t="str">
        <f t="shared" si="10"/>
        <v>项</v>
      </c>
      <c r="H172" s="181"/>
      <c r="I172" s="181" t="e">
        <f>SUMIF(#REF!,'12'!A172,#REF!)</f>
        <v>#REF!</v>
      </c>
      <c r="J172" s="181" t="e">
        <f t="shared" si="11"/>
        <v>#REF!</v>
      </c>
    </row>
    <row r="173" ht="23.5" customHeight="1" spans="1:10">
      <c r="A173" s="215" t="s">
        <v>1871</v>
      </c>
      <c r="B173" s="335" t="s">
        <v>283</v>
      </c>
      <c r="C173" s="147">
        <f>SUM(C174:C179)</f>
        <v>854</v>
      </c>
      <c r="D173" s="147">
        <f>SUM(D174:D179)</f>
        <v>1642</v>
      </c>
      <c r="E173" s="336">
        <f t="shared" si="8"/>
        <v>192.271662763466</v>
      </c>
      <c r="F173" s="334" t="str">
        <f t="shared" si="9"/>
        <v>是</v>
      </c>
      <c r="G173" s="181" t="str">
        <f t="shared" si="10"/>
        <v>款</v>
      </c>
      <c r="I173" s="181" t="e">
        <f>SUMIF(#REF!,'12'!A173,#REF!)</f>
        <v>#REF!</v>
      </c>
      <c r="J173" s="181" t="e">
        <f t="shared" si="11"/>
        <v>#REF!</v>
      </c>
    </row>
    <row r="174" s="260" customFormat="1" ht="23.5" customHeight="1" spans="1:10">
      <c r="A174" s="215" t="s">
        <v>1872</v>
      </c>
      <c r="B174" s="337" t="s">
        <v>187</v>
      </c>
      <c r="C174" s="206">
        <f>SUMIFS('02'!E:E,'02'!A:A,A174)</f>
        <v>470</v>
      </c>
      <c r="D174" s="206">
        <v>563</v>
      </c>
      <c r="E174" s="336">
        <f t="shared" si="8"/>
        <v>119.787234042553</v>
      </c>
      <c r="F174" s="334" t="str">
        <f t="shared" si="9"/>
        <v>是</v>
      </c>
      <c r="G174" s="181" t="str">
        <f t="shared" si="10"/>
        <v>项</v>
      </c>
      <c r="H174" s="181"/>
      <c r="I174" s="181" t="e">
        <f>SUMIF(#REF!,'12'!A174,#REF!)</f>
        <v>#REF!</v>
      </c>
      <c r="J174" s="181" t="e">
        <f t="shared" si="11"/>
        <v>#REF!</v>
      </c>
    </row>
    <row r="175" s="260" customFormat="1" ht="23.5" customHeight="1" spans="1:10">
      <c r="A175" s="215" t="s">
        <v>1873</v>
      </c>
      <c r="B175" s="337" t="s">
        <v>188</v>
      </c>
      <c r="C175" s="206">
        <f>SUMIFS('02'!E:E,'02'!A:A,A175)</f>
        <v>378</v>
      </c>
      <c r="D175" s="206">
        <v>1079</v>
      </c>
      <c r="E175" s="336">
        <f t="shared" si="8"/>
        <v>285.449735449735</v>
      </c>
      <c r="F175" s="334" t="str">
        <f t="shared" si="9"/>
        <v>是</v>
      </c>
      <c r="G175" s="181" t="str">
        <f t="shared" si="10"/>
        <v>项</v>
      </c>
      <c r="H175" s="181"/>
      <c r="I175" s="181" t="e">
        <f>SUMIF(#REF!,'12'!A175,#REF!)</f>
        <v>#REF!</v>
      </c>
      <c r="J175" s="181" t="e">
        <f t="shared" si="11"/>
        <v>#REF!</v>
      </c>
    </row>
    <row r="176" s="260" customFormat="1" ht="36" customHeight="1" spans="1:10">
      <c r="A176" s="215" t="s">
        <v>1874</v>
      </c>
      <c r="B176" s="337" t="s">
        <v>189</v>
      </c>
      <c r="C176" s="206">
        <f>SUMIFS('02'!E:E,'02'!A:A,A176)</f>
        <v>0</v>
      </c>
      <c r="D176" s="206">
        <v>0</v>
      </c>
      <c r="E176" s="336">
        <f t="shared" si="8"/>
        <v>0</v>
      </c>
      <c r="F176" s="334" t="str">
        <f t="shared" si="9"/>
        <v>否</v>
      </c>
      <c r="G176" s="181" t="str">
        <f t="shared" si="10"/>
        <v>项</v>
      </c>
      <c r="H176" s="181"/>
      <c r="I176" s="181" t="e">
        <f>SUMIF(#REF!,'12'!A176,#REF!)</f>
        <v>#REF!</v>
      </c>
      <c r="J176" s="181" t="e">
        <f t="shared" si="11"/>
        <v>#REF!</v>
      </c>
    </row>
    <row r="177" s="260" customFormat="1" ht="36" customHeight="1" spans="1:10">
      <c r="A177" s="215" t="s">
        <v>1875</v>
      </c>
      <c r="B177" s="337" t="s">
        <v>284</v>
      </c>
      <c r="C177" s="206">
        <f>SUMIFS('02'!E:E,'02'!A:A,A177)</f>
        <v>0</v>
      </c>
      <c r="D177" s="206">
        <v>0</v>
      </c>
      <c r="E177" s="336">
        <f t="shared" si="8"/>
        <v>0</v>
      </c>
      <c r="F177" s="334" t="str">
        <f t="shared" si="9"/>
        <v>否</v>
      </c>
      <c r="G177" s="181" t="str">
        <f t="shared" si="10"/>
        <v>项</v>
      </c>
      <c r="H177" s="181"/>
      <c r="I177" s="181" t="e">
        <f>SUMIF(#REF!,'12'!A177,#REF!)</f>
        <v>#REF!</v>
      </c>
      <c r="J177" s="181" t="e">
        <f t="shared" si="11"/>
        <v>#REF!</v>
      </c>
    </row>
    <row r="178" s="260" customFormat="1" ht="36" customHeight="1" spans="1:10">
      <c r="A178" s="215" t="s">
        <v>1876</v>
      </c>
      <c r="B178" s="337" t="s">
        <v>196</v>
      </c>
      <c r="C178" s="206">
        <f>SUMIFS('02'!E:E,'02'!A:A,A178)</f>
        <v>0</v>
      </c>
      <c r="D178" s="206">
        <v>0</v>
      </c>
      <c r="E178" s="336">
        <f t="shared" si="8"/>
        <v>0</v>
      </c>
      <c r="F178" s="334" t="str">
        <f t="shared" si="9"/>
        <v>否</v>
      </c>
      <c r="G178" s="181" t="str">
        <f t="shared" si="10"/>
        <v>项</v>
      </c>
      <c r="H178" s="181"/>
      <c r="I178" s="181" t="e">
        <f>SUMIF(#REF!,'12'!A178,#REF!)</f>
        <v>#REF!</v>
      </c>
      <c r="J178" s="181" t="e">
        <f t="shared" si="11"/>
        <v>#REF!</v>
      </c>
    </row>
    <row r="179" s="260" customFormat="1" ht="23.5" customHeight="1" spans="1:10">
      <c r="A179" s="215" t="s">
        <v>1877</v>
      </c>
      <c r="B179" s="337" t="s">
        <v>285</v>
      </c>
      <c r="C179" s="206">
        <f>SUMIFS('02'!E:E,'02'!A:A,A179)</f>
        <v>6</v>
      </c>
      <c r="D179" s="206">
        <v>0</v>
      </c>
      <c r="E179" s="336">
        <f t="shared" si="8"/>
        <v>0</v>
      </c>
      <c r="F179" s="334" t="str">
        <f t="shared" si="9"/>
        <v>是</v>
      </c>
      <c r="G179" s="181" t="str">
        <f t="shared" si="10"/>
        <v>项</v>
      </c>
      <c r="H179" s="181"/>
      <c r="I179" s="181" t="e">
        <f>SUMIF(#REF!,'12'!A179,#REF!)</f>
        <v>#REF!</v>
      </c>
      <c r="J179" s="181" t="e">
        <f t="shared" si="11"/>
        <v>#REF!</v>
      </c>
    </row>
    <row r="180" ht="23.5" customHeight="1" spans="1:10">
      <c r="A180" s="215" t="s">
        <v>1878</v>
      </c>
      <c r="B180" s="335" t="s">
        <v>286</v>
      </c>
      <c r="C180" s="147">
        <f>SUM(C181:C186)</f>
        <v>224</v>
      </c>
      <c r="D180" s="147">
        <f>SUM(D181:D186)</f>
        <v>249</v>
      </c>
      <c r="E180" s="336">
        <f t="shared" si="8"/>
        <v>111.160714285714</v>
      </c>
      <c r="F180" s="334" t="str">
        <f t="shared" si="9"/>
        <v>是</v>
      </c>
      <c r="G180" s="181" t="str">
        <f t="shared" si="10"/>
        <v>款</v>
      </c>
      <c r="I180" s="181" t="e">
        <f>SUMIF(#REF!,'12'!A180,#REF!)</f>
        <v>#REF!</v>
      </c>
      <c r="J180" s="181" t="e">
        <f t="shared" si="11"/>
        <v>#REF!</v>
      </c>
    </row>
    <row r="181" s="260" customFormat="1" ht="23.5" customHeight="1" spans="1:10">
      <c r="A181" s="215" t="s">
        <v>1879</v>
      </c>
      <c r="B181" s="337" t="s">
        <v>187</v>
      </c>
      <c r="C181" s="206">
        <f>SUMIFS('02'!E:E,'02'!A:A,A181)</f>
        <v>206</v>
      </c>
      <c r="D181" s="206">
        <v>238</v>
      </c>
      <c r="E181" s="336">
        <f t="shared" si="8"/>
        <v>115.533980582524</v>
      </c>
      <c r="F181" s="334" t="str">
        <f t="shared" si="9"/>
        <v>是</v>
      </c>
      <c r="G181" s="181" t="str">
        <f t="shared" si="10"/>
        <v>项</v>
      </c>
      <c r="H181" s="181"/>
      <c r="I181" s="181" t="e">
        <f>SUMIF(#REF!,'12'!A181,#REF!)</f>
        <v>#REF!</v>
      </c>
      <c r="J181" s="181" t="e">
        <f t="shared" si="11"/>
        <v>#REF!</v>
      </c>
    </row>
    <row r="182" s="260" customFormat="1" ht="23.5" customHeight="1" spans="1:10">
      <c r="A182" s="215" t="s">
        <v>1880</v>
      </c>
      <c r="B182" s="337" t="s">
        <v>188</v>
      </c>
      <c r="C182" s="206">
        <f>SUMIFS('02'!E:E,'02'!A:A,A182)</f>
        <v>16</v>
      </c>
      <c r="D182" s="206">
        <v>5</v>
      </c>
      <c r="E182" s="336">
        <f t="shared" si="8"/>
        <v>31.25</v>
      </c>
      <c r="F182" s="334" t="str">
        <f t="shared" si="9"/>
        <v>是</v>
      </c>
      <c r="G182" s="181" t="str">
        <f t="shared" si="10"/>
        <v>项</v>
      </c>
      <c r="H182" s="181"/>
      <c r="I182" s="181" t="e">
        <f>SUMIF(#REF!,'12'!A182,#REF!)</f>
        <v>#REF!</v>
      </c>
      <c r="J182" s="181" t="e">
        <f t="shared" si="11"/>
        <v>#REF!</v>
      </c>
    </row>
    <row r="183" s="260" customFormat="1" ht="36" customHeight="1" spans="1:10">
      <c r="A183" s="215" t="s">
        <v>1881</v>
      </c>
      <c r="B183" s="337" t="s">
        <v>189</v>
      </c>
      <c r="C183" s="206">
        <f>SUMIFS('02'!E:E,'02'!A:A,A183)</f>
        <v>0</v>
      </c>
      <c r="D183" s="206">
        <v>0</v>
      </c>
      <c r="E183" s="336">
        <f t="shared" si="8"/>
        <v>0</v>
      </c>
      <c r="F183" s="334" t="str">
        <f t="shared" si="9"/>
        <v>否</v>
      </c>
      <c r="G183" s="181" t="str">
        <f t="shared" si="10"/>
        <v>项</v>
      </c>
      <c r="H183" s="181"/>
      <c r="I183" s="181" t="e">
        <f>SUMIF(#REF!,'12'!A183,#REF!)</f>
        <v>#REF!</v>
      </c>
      <c r="J183" s="181" t="e">
        <f t="shared" si="11"/>
        <v>#REF!</v>
      </c>
    </row>
    <row r="184" s="260" customFormat="1" ht="23.5" customHeight="1" spans="1:10">
      <c r="A184" s="215" t="s">
        <v>1882</v>
      </c>
      <c r="B184" s="337" t="s">
        <v>287</v>
      </c>
      <c r="C184" s="206">
        <f>SUMIFS('02'!E:E,'02'!A:A,A184)</f>
        <v>2</v>
      </c>
      <c r="D184" s="206">
        <v>5</v>
      </c>
      <c r="E184" s="336">
        <f t="shared" si="8"/>
        <v>250</v>
      </c>
      <c r="F184" s="334" t="str">
        <f t="shared" si="9"/>
        <v>是</v>
      </c>
      <c r="G184" s="181" t="str">
        <f t="shared" si="10"/>
        <v>项</v>
      </c>
      <c r="H184" s="181"/>
      <c r="I184" s="181" t="e">
        <f>SUMIF(#REF!,'12'!A184,#REF!)</f>
        <v>#REF!</v>
      </c>
      <c r="J184" s="181" t="e">
        <f t="shared" si="11"/>
        <v>#REF!</v>
      </c>
    </row>
    <row r="185" s="260" customFormat="1" ht="36" customHeight="1" spans="1:10">
      <c r="A185" s="215" t="s">
        <v>1883</v>
      </c>
      <c r="B185" s="337" t="s">
        <v>196</v>
      </c>
      <c r="C185" s="206">
        <f>SUMIFS('02'!E:E,'02'!A:A,A185)</f>
        <v>0</v>
      </c>
      <c r="D185" s="206">
        <v>0</v>
      </c>
      <c r="E185" s="336">
        <f t="shared" si="8"/>
        <v>0</v>
      </c>
      <c r="F185" s="334" t="str">
        <f t="shared" si="9"/>
        <v>否</v>
      </c>
      <c r="G185" s="181" t="str">
        <f t="shared" si="10"/>
        <v>项</v>
      </c>
      <c r="H185" s="181"/>
      <c r="I185" s="181" t="e">
        <f>SUMIF(#REF!,'12'!A185,#REF!)</f>
        <v>#REF!</v>
      </c>
      <c r="J185" s="181" t="e">
        <f t="shared" si="11"/>
        <v>#REF!</v>
      </c>
    </row>
    <row r="186" s="260" customFormat="1" ht="23.5" customHeight="1" spans="1:10">
      <c r="A186" s="215" t="s">
        <v>1884</v>
      </c>
      <c r="B186" s="337" t="s">
        <v>288</v>
      </c>
      <c r="C186" s="206">
        <f>SUMIFS('02'!E:E,'02'!A:A,A186)</f>
        <v>0</v>
      </c>
      <c r="D186" s="206">
        <v>1</v>
      </c>
      <c r="E186" s="336">
        <f t="shared" si="8"/>
        <v>0</v>
      </c>
      <c r="F186" s="334" t="str">
        <f t="shared" si="9"/>
        <v>是</v>
      </c>
      <c r="G186" s="181" t="str">
        <f t="shared" si="10"/>
        <v>项</v>
      </c>
      <c r="H186" s="181"/>
      <c r="I186" s="181" t="e">
        <f>SUMIF(#REF!,'12'!A186,#REF!)</f>
        <v>#REF!</v>
      </c>
      <c r="J186" s="181" t="e">
        <f t="shared" si="11"/>
        <v>#REF!</v>
      </c>
    </row>
    <row r="187" ht="23.5" customHeight="1" spans="1:10">
      <c r="A187" s="215" t="s">
        <v>1885</v>
      </c>
      <c r="B187" s="335" t="s">
        <v>289</v>
      </c>
      <c r="C187" s="147">
        <f>SUM(C188:C194)</f>
        <v>1221</v>
      </c>
      <c r="D187" s="147">
        <f>SUM(D188:D194)</f>
        <v>788</v>
      </c>
      <c r="E187" s="336">
        <f t="shared" si="8"/>
        <v>64.5372645372645</v>
      </c>
      <c r="F187" s="334" t="str">
        <f t="shared" si="9"/>
        <v>是</v>
      </c>
      <c r="G187" s="181" t="str">
        <f t="shared" si="10"/>
        <v>款</v>
      </c>
      <c r="I187" s="181" t="e">
        <f>SUMIF(#REF!,'12'!A187,#REF!)</f>
        <v>#REF!</v>
      </c>
      <c r="J187" s="181" t="e">
        <f t="shared" si="11"/>
        <v>#REF!</v>
      </c>
    </row>
    <row r="188" s="260" customFormat="1" ht="23.5" customHeight="1" spans="1:10">
      <c r="A188" s="215" t="s">
        <v>1886</v>
      </c>
      <c r="B188" s="337" t="s">
        <v>187</v>
      </c>
      <c r="C188" s="206">
        <f>SUMIFS('02'!E:E,'02'!A:A,A188)</f>
        <v>219</v>
      </c>
      <c r="D188" s="206">
        <v>233</v>
      </c>
      <c r="E188" s="336">
        <f t="shared" si="8"/>
        <v>106.392694063927</v>
      </c>
      <c r="F188" s="334" t="str">
        <f t="shared" si="9"/>
        <v>是</v>
      </c>
      <c r="G188" s="181" t="str">
        <f t="shared" si="10"/>
        <v>项</v>
      </c>
      <c r="H188" s="181"/>
      <c r="I188" s="181" t="e">
        <f>SUMIF(#REF!,'12'!A188,#REF!)</f>
        <v>#REF!</v>
      </c>
      <c r="J188" s="181" t="e">
        <f t="shared" si="11"/>
        <v>#REF!</v>
      </c>
    </row>
    <row r="189" s="260" customFormat="1" ht="36" customHeight="1" spans="1:10">
      <c r="A189" s="215" t="s">
        <v>1887</v>
      </c>
      <c r="B189" s="337" t="s">
        <v>188</v>
      </c>
      <c r="C189" s="206">
        <f>SUMIFS('02'!E:E,'02'!A:A,A189)</f>
        <v>0</v>
      </c>
      <c r="D189" s="206">
        <v>0</v>
      </c>
      <c r="E189" s="336">
        <f t="shared" si="8"/>
        <v>0</v>
      </c>
      <c r="F189" s="334" t="str">
        <f t="shared" si="9"/>
        <v>否</v>
      </c>
      <c r="G189" s="181" t="str">
        <f t="shared" si="10"/>
        <v>项</v>
      </c>
      <c r="H189" s="181"/>
      <c r="I189" s="181" t="e">
        <f>SUMIF(#REF!,'12'!A189,#REF!)</f>
        <v>#REF!</v>
      </c>
      <c r="J189" s="181" t="e">
        <f t="shared" si="11"/>
        <v>#REF!</v>
      </c>
    </row>
    <row r="190" s="260" customFormat="1" ht="36" customHeight="1" spans="1:10">
      <c r="A190" s="215" t="s">
        <v>1888</v>
      </c>
      <c r="B190" s="337" t="s">
        <v>189</v>
      </c>
      <c r="C190" s="206">
        <f>SUMIFS('02'!E:E,'02'!A:A,A190)</f>
        <v>0</v>
      </c>
      <c r="D190" s="206">
        <v>0</v>
      </c>
      <c r="E190" s="336">
        <f t="shared" si="8"/>
        <v>0</v>
      </c>
      <c r="F190" s="334" t="str">
        <f t="shared" si="9"/>
        <v>否</v>
      </c>
      <c r="G190" s="181" t="str">
        <f t="shared" si="10"/>
        <v>项</v>
      </c>
      <c r="H190" s="181"/>
      <c r="I190" s="181" t="e">
        <f>SUMIF(#REF!,'12'!A190,#REF!)</f>
        <v>#REF!</v>
      </c>
      <c r="J190" s="181" t="e">
        <f t="shared" si="11"/>
        <v>#REF!</v>
      </c>
    </row>
    <row r="191" s="260" customFormat="1" ht="23.5" customHeight="1" spans="1:10">
      <c r="A191" s="215" t="s">
        <v>1889</v>
      </c>
      <c r="B191" s="337" t="s">
        <v>290</v>
      </c>
      <c r="C191" s="206">
        <f>SUMIFS('02'!E:E,'02'!A:A,A191)</f>
        <v>935</v>
      </c>
      <c r="D191" s="206">
        <v>500</v>
      </c>
      <c r="E191" s="336">
        <f t="shared" si="8"/>
        <v>53.475935828877</v>
      </c>
      <c r="F191" s="334" t="str">
        <f t="shared" si="9"/>
        <v>是</v>
      </c>
      <c r="G191" s="181" t="str">
        <f t="shared" si="10"/>
        <v>项</v>
      </c>
      <c r="H191" s="181"/>
      <c r="I191" s="181" t="e">
        <f>SUMIF(#REF!,'12'!A191,#REF!)</f>
        <v>#REF!</v>
      </c>
      <c r="J191" s="181" t="e">
        <f t="shared" si="11"/>
        <v>#REF!</v>
      </c>
    </row>
    <row r="192" s="260" customFormat="1" ht="36" customHeight="1" spans="1:10">
      <c r="A192" s="215" t="s">
        <v>1890</v>
      </c>
      <c r="B192" s="337" t="s">
        <v>291</v>
      </c>
      <c r="C192" s="206">
        <f>SUMIFS('02'!E:E,'02'!A:A,A192)</f>
        <v>0</v>
      </c>
      <c r="D192" s="206">
        <v>0</v>
      </c>
      <c r="E192" s="336">
        <f t="shared" si="8"/>
        <v>0</v>
      </c>
      <c r="F192" s="334" t="str">
        <f t="shared" si="9"/>
        <v>否</v>
      </c>
      <c r="G192" s="181" t="str">
        <f t="shared" si="10"/>
        <v>项</v>
      </c>
      <c r="H192" s="181"/>
      <c r="I192" s="181" t="e">
        <f>SUMIF(#REF!,'12'!A192,#REF!)</f>
        <v>#REF!</v>
      </c>
      <c r="J192" s="181" t="e">
        <f t="shared" si="11"/>
        <v>#REF!</v>
      </c>
    </row>
    <row r="193" s="260" customFormat="1" ht="36" customHeight="1" spans="1:10">
      <c r="A193" s="215" t="s">
        <v>1891</v>
      </c>
      <c r="B193" s="337" t="s">
        <v>196</v>
      </c>
      <c r="C193" s="206">
        <f>SUMIFS('02'!E:E,'02'!A:A,A193)</f>
        <v>0</v>
      </c>
      <c r="D193" s="206">
        <v>0</v>
      </c>
      <c r="E193" s="336">
        <f t="shared" si="8"/>
        <v>0</v>
      </c>
      <c r="F193" s="334" t="str">
        <f t="shared" si="9"/>
        <v>否</v>
      </c>
      <c r="G193" s="181" t="str">
        <f t="shared" si="10"/>
        <v>项</v>
      </c>
      <c r="H193" s="181"/>
      <c r="I193" s="181" t="e">
        <f>SUMIF(#REF!,'12'!A193,#REF!)</f>
        <v>#REF!</v>
      </c>
      <c r="J193" s="181" t="e">
        <f t="shared" si="11"/>
        <v>#REF!</v>
      </c>
    </row>
    <row r="194" s="260" customFormat="1" ht="23.5" customHeight="1" spans="1:10">
      <c r="A194" s="215" t="s">
        <v>1892</v>
      </c>
      <c r="B194" s="337" t="s">
        <v>292</v>
      </c>
      <c r="C194" s="206">
        <f>SUMIFS('02'!E:E,'02'!A:A,A194)</f>
        <v>67</v>
      </c>
      <c r="D194" s="206">
        <v>55</v>
      </c>
      <c r="E194" s="336">
        <f t="shared" si="8"/>
        <v>82.089552238806</v>
      </c>
      <c r="F194" s="334" t="str">
        <f t="shared" si="9"/>
        <v>是</v>
      </c>
      <c r="G194" s="181" t="str">
        <f t="shared" si="10"/>
        <v>项</v>
      </c>
      <c r="H194" s="181"/>
      <c r="I194" s="181" t="e">
        <f>SUMIF(#REF!,'12'!A194,#REF!)</f>
        <v>#REF!</v>
      </c>
      <c r="J194" s="181" t="e">
        <f t="shared" si="11"/>
        <v>#REF!</v>
      </c>
    </row>
    <row r="195" ht="36" customHeight="1" spans="1:10">
      <c r="A195" s="215" t="s">
        <v>1893</v>
      </c>
      <c r="B195" s="335" t="s">
        <v>293</v>
      </c>
      <c r="C195" s="147">
        <f>SUM(C196:C200)</f>
        <v>0</v>
      </c>
      <c r="D195" s="147">
        <f>SUM(D196:D200)</f>
        <v>0</v>
      </c>
      <c r="E195" s="336">
        <f t="shared" si="8"/>
        <v>0</v>
      </c>
      <c r="F195" s="334" t="str">
        <f t="shared" si="9"/>
        <v>否</v>
      </c>
      <c r="G195" s="181" t="str">
        <f t="shared" si="10"/>
        <v>款</v>
      </c>
      <c r="I195" s="181" t="e">
        <f>SUMIF(#REF!,'12'!A195,#REF!)</f>
        <v>#REF!</v>
      </c>
      <c r="J195" s="181" t="e">
        <f t="shared" si="11"/>
        <v>#REF!</v>
      </c>
    </row>
    <row r="196" s="260" customFormat="1" ht="36" customHeight="1" spans="1:10">
      <c r="A196" s="215" t="s">
        <v>1894</v>
      </c>
      <c r="B196" s="337" t="s">
        <v>187</v>
      </c>
      <c r="C196" s="206">
        <f>SUMIFS('02'!E:E,'02'!A:A,A196)</f>
        <v>0</v>
      </c>
      <c r="D196" s="206">
        <v>0</v>
      </c>
      <c r="E196" s="336">
        <f t="shared" ref="E196:E259" si="12">IFERROR(IF(C196&lt;0,"",IFERROR(D196/C196,0))*100,0)</f>
        <v>0</v>
      </c>
      <c r="F196" s="334" t="str">
        <f t="shared" si="9"/>
        <v>否</v>
      </c>
      <c r="G196" s="181" t="str">
        <f t="shared" si="10"/>
        <v>项</v>
      </c>
      <c r="H196" s="181"/>
      <c r="I196" s="181" t="e">
        <f>SUMIF(#REF!,'12'!A196,#REF!)</f>
        <v>#REF!</v>
      </c>
      <c r="J196" s="181" t="e">
        <f t="shared" si="11"/>
        <v>#REF!</v>
      </c>
    </row>
    <row r="197" s="260" customFormat="1" ht="36" customHeight="1" spans="1:10">
      <c r="A197" s="215" t="s">
        <v>1895</v>
      </c>
      <c r="B197" s="337" t="s">
        <v>188</v>
      </c>
      <c r="C197" s="206">
        <f>SUMIFS('02'!E:E,'02'!A:A,A197)</f>
        <v>0</v>
      </c>
      <c r="D197" s="206">
        <v>0</v>
      </c>
      <c r="E197" s="336">
        <f t="shared" si="12"/>
        <v>0</v>
      </c>
      <c r="F197" s="334" t="str">
        <f t="shared" ref="F197:F260" si="13">IF(LEN(A197)=3,"是",IF(B197&lt;&gt;"",IF(SUM(C197:D197)&lt;&gt;0,"是","否"),"是"))</f>
        <v>否</v>
      </c>
      <c r="G197" s="181" t="str">
        <f t="shared" ref="G197:G260" si="14">IF(LEN(A197)=3,"类",IF(LEN(A197)=5,"款","项"))</f>
        <v>项</v>
      </c>
      <c r="H197" s="181"/>
      <c r="I197" s="181" t="e">
        <f>SUMIF(#REF!,'12'!A197,#REF!)</f>
        <v>#REF!</v>
      </c>
      <c r="J197" s="181" t="e">
        <f t="shared" ref="J197:J260" si="15">D197-I197</f>
        <v>#REF!</v>
      </c>
    </row>
    <row r="198" s="260" customFormat="1" ht="36" customHeight="1" spans="1:10">
      <c r="A198" s="215" t="s">
        <v>1896</v>
      </c>
      <c r="B198" s="337" t="s">
        <v>189</v>
      </c>
      <c r="C198" s="206">
        <f>SUMIFS('02'!E:E,'02'!A:A,A198)</f>
        <v>0</v>
      </c>
      <c r="D198" s="206">
        <v>0</v>
      </c>
      <c r="E198" s="336">
        <f t="shared" si="12"/>
        <v>0</v>
      </c>
      <c r="F198" s="334" t="str">
        <f t="shared" si="13"/>
        <v>否</v>
      </c>
      <c r="G198" s="181" t="str">
        <f t="shared" si="14"/>
        <v>项</v>
      </c>
      <c r="H198" s="181"/>
      <c r="I198" s="181" t="e">
        <f>SUMIF(#REF!,'12'!A198,#REF!)</f>
        <v>#REF!</v>
      </c>
      <c r="J198" s="181" t="e">
        <f t="shared" si="15"/>
        <v>#REF!</v>
      </c>
    </row>
    <row r="199" s="260" customFormat="1" ht="36" customHeight="1" spans="1:10">
      <c r="A199" s="215" t="s">
        <v>1897</v>
      </c>
      <c r="B199" s="337" t="s">
        <v>196</v>
      </c>
      <c r="C199" s="206">
        <f>SUMIFS('02'!E:E,'02'!A:A,A199)</f>
        <v>0</v>
      </c>
      <c r="D199" s="206">
        <v>0</v>
      </c>
      <c r="E199" s="336">
        <f t="shared" si="12"/>
        <v>0</v>
      </c>
      <c r="F199" s="334" t="str">
        <f t="shared" si="13"/>
        <v>否</v>
      </c>
      <c r="G199" s="181" t="str">
        <f t="shared" si="14"/>
        <v>项</v>
      </c>
      <c r="H199" s="181"/>
      <c r="I199" s="181" t="e">
        <f>SUMIF(#REF!,'12'!A199,#REF!)</f>
        <v>#REF!</v>
      </c>
      <c r="J199" s="181" t="e">
        <f t="shared" si="15"/>
        <v>#REF!</v>
      </c>
    </row>
    <row r="200" s="260" customFormat="1" ht="36" customHeight="1" spans="1:10">
      <c r="A200" s="215" t="s">
        <v>1898</v>
      </c>
      <c r="B200" s="337" t="s">
        <v>294</v>
      </c>
      <c r="C200" s="206">
        <f>SUMIFS('02'!E:E,'02'!A:A,A200)</f>
        <v>0</v>
      </c>
      <c r="D200" s="206">
        <v>0</v>
      </c>
      <c r="E200" s="336">
        <f t="shared" si="12"/>
        <v>0</v>
      </c>
      <c r="F200" s="334" t="str">
        <f t="shared" si="13"/>
        <v>否</v>
      </c>
      <c r="G200" s="181" t="str">
        <f t="shared" si="14"/>
        <v>项</v>
      </c>
      <c r="H200" s="181"/>
      <c r="I200" s="181" t="e">
        <f>SUMIF(#REF!,'12'!A200,#REF!)</f>
        <v>#REF!</v>
      </c>
      <c r="J200" s="181" t="e">
        <f t="shared" si="15"/>
        <v>#REF!</v>
      </c>
    </row>
    <row r="201" ht="23.5" customHeight="1" spans="1:10">
      <c r="A201" s="215" t="s">
        <v>1899</v>
      </c>
      <c r="B201" s="335" t="s">
        <v>295</v>
      </c>
      <c r="C201" s="147">
        <f>SUM(C202:C206)</f>
        <v>2015</v>
      </c>
      <c r="D201" s="147">
        <f>SUM(D202:D206)</f>
        <v>2595</v>
      </c>
      <c r="E201" s="336">
        <f t="shared" si="12"/>
        <v>128.7841191067</v>
      </c>
      <c r="F201" s="334" t="str">
        <f t="shared" si="13"/>
        <v>是</v>
      </c>
      <c r="G201" s="181" t="str">
        <f t="shared" si="14"/>
        <v>款</v>
      </c>
      <c r="I201" s="181" t="e">
        <f>SUMIF(#REF!,'12'!A201,#REF!)</f>
        <v>#REF!</v>
      </c>
      <c r="J201" s="181" t="e">
        <f t="shared" si="15"/>
        <v>#REF!</v>
      </c>
    </row>
    <row r="202" s="260" customFormat="1" ht="23.5" customHeight="1" spans="1:10">
      <c r="A202" s="215" t="s">
        <v>1900</v>
      </c>
      <c r="B202" s="337" t="s">
        <v>187</v>
      </c>
      <c r="C202" s="206">
        <f>SUMIFS('02'!E:E,'02'!A:A,A202)</f>
        <v>447</v>
      </c>
      <c r="D202" s="206">
        <v>513</v>
      </c>
      <c r="E202" s="336">
        <f t="shared" si="12"/>
        <v>114.765100671141</v>
      </c>
      <c r="F202" s="334" t="str">
        <f t="shared" si="13"/>
        <v>是</v>
      </c>
      <c r="G202" s="181" t="str">
        <f t="shared" si="14"/>
        <v>项</v>
      </c>
      <c r="H202" s="181"/>
      <c r="I202" s="181" t="e">
        <f>SUMIF(#REF!,'12'!A202,#REF!)</f>
        <v>#REF!</v>
      </c>
      <c r="J202" s="181" t="e">
        <f t="shared" si="15"/>
        <v>#REF!</v>
      </c>
    </row>
    <row r="203" s="260" customFormat="1" ht="23.5" customHeight="1" spans="1:10">
      <c r="A203" s="215" t="s">
        <v>1901</v>
      </c>
      <c r="B203" s="337" t="s">
        <v>188</v>
      </c>
      <c r="C203" s="206">
        <f>SUMIFS('02'!E:E,'02'!A:A,A203)</f>
        <v>10</v>
      </c>
      <c r="D203" s="206">
        <v>178</v>
      </c>
      <c r="E203" s="336">
        <f t="shared" si="12"/>
        <v>1780</v>
      </c>
      <c r="F203" s="334" t="str">
        <f t="shared" si="13"/>
        <v>是</v>
      </c>
      <c r="G203" s="181" t="str">
        <f t="shared" si="14"/>
        <v>项</v>
      </c>
      <c r="H203" s="181"/>
      <c r="I203" s="181" t="e">
        <f>SUMIF(#REF!,'12'!A203,#REF!)</f>
        <v>#REF!</v>
      </c>
      <c r="J203" s="181" t="e">
        <f t="shared" si="15"/>
        <v>#REF!</v>
      </c>
    </row>
    <row r="204" s="260" customFormat="1" ht="36" customHeight="1" spans="1:10">
      <c r="A204" s="215" t="s">
        <v>1902</v>
      </c>
      <c r="B204" s="337" t="s">
        <v>189</v>
      </c>
      <c r="C204" s="206">
        <f>SUMIFS('02'!E:E,'02'!A:A,A204)</f>
        <v>0</v>
      </c>
      <c r="D204" s="206">
        <v>0</v>
      </c>
      <c r="E204" s="336">
        <f t="shared" si="12"/>
        <v>0</v>
      </c>
      <c r="F204" s="334" t="str">
        <f t="shared" si="13"/>
        <v>否</v>
      </c>
      <c r="G204" s="181" t="str">
        <f t="shared" si="14"/>
        <v>项</v>
      </c>
      <c r="H204" s="181"/>
      <c r="I204" s="181" t="e">
        <f>SUMIF(#REF!,'12'!A204,#REF!)</f>
        <v>#REF!</v>
      </c>
      <c r="J204" s="181" t="e">
        <f t="shared" si="15"/>
        <v>#REF!</v>
      </c>
    </row>
    <row r="205" s="260" customFormat="1" ht="23.5" customHeight="1" spans="1:10">
      <c r="A205" s="215" t="s">
        <v>1903</v>
      </c>
      <c r="B205" s="337" t="s">
        <v>196</v>
      </c>
      <c r="C205" s="206">
        <f>SUMIFS('02'!E:E,'02'!A:A,A205)</f>
        <v>1558</v>
      </c>
      <c r="D205" s="206">
        <v>1904</v>
      </c>
      <c r="E205" s="336">
        <f t="shared" si="12"/>
        <v>122.207958921694</v>
      </c>
      <c r="F205" s="334" t="str">
        <f t="shared" si="13"/>
        <v>是</v>
      </c>
      <c r="G205" s="181" t="str">
        <f t="shared" si="14"/>
        <v>项</v>
      </c>
      <c r="H205" s="181"/>
      <c r="I205" s="181" t="e">
        <f>SUMIF(#REF!,'12'!A205,#REF!)</f>
        <v>#REF!</v>
      </c>
      <c r="J205" s="181" t="e">
        <f t="shared" si="15"/>
        <v>#REF!</v>
      </c>
    </row>
    <row r="206" s="260" customFormat="1" ht="36" customHeight="1" spans="1:10">
      <c r="A206" s="215" t="s">
        <v>1904</v>
      </c>
      <c r="B206" s="337" t="s">
        <v>295</v>
      </c>
      <c r="C206" s="206">
        <f>SUMIFS('02'!E:E,'02'!A:A,A206)</f>
        <v>0</v>
      </c>
      <c r="D206" s="206">
        <v>0</v>
      </c>
      <c r="E206" s="336">
        <f t="shared" si="12"/>
        <v>0</v>
      </c>
      <c r="F206" s="334" t="str">
        <f t="shared" si="13"/>
        <v>否</v>
      </c>
      <c r="G206" s="181" t="str">
        <f t="shared" si="14"/>
        <v>项</v>
      </c>
      <c r="H206" s="181"/>
      <c r="I206" s="181" t="e">
        <f>SUMIF(#REF!,'12'!A206,#REF!)</f>
        <v>#REF!</v>
      </c>
      <c r="J206" s="181" t="e">
        <f t="shared" si="15"/>
        <v>#REF!</v>
      </c>
    </row>
    <row r="207" ht="36" customHeight="1" spans="1:10">
      <c r="A207" s="215" t="s">
        <v>1905</v>
      </c>
      <c r="B207" s="335" t="s">
        <v>296</v>
      </c>
      <c r="C207" s="147">
        <f>SUM(C208:C213)</f>
        <v>0</v>
      </c>
      <c r="D207" s="147">
        <f>SUM(D208:D213)</f>
        <v>0</v>
      </c>
      <c r="E207" s="336">
        <f t="shared" si="12"/>
        <v>0</v>
      </c>
      <c r="F207" s="334" t="str">
        <f t="shared" si="13"/>
        <v>否</v>
      </c>
      <c r="G207" s="181" t="str">
        <f t="shared" si="14"/>
        <v>款</v>
      </c>
      <c r="I207" s="181" t="e">
        <f>SUMIF(#REF!,'12'!A207,#REF!)</f>
        <v>#REF!</v>
      </c>
      <c r="J207" s="181" t="e">
        <f t="shared" si="15"/>
        <v>#REF!</v>
      </c>
    </row>
    <row r="208" s="260" customFormat="1" ht="36" customHeight="1" spans="1:10">
      <c r="A208" s="215" t="s">
        <v>1906</v>
      </c>
      <c r="B208" s="337" t="s">
        <v>187</v>
      </c>
      <c r="C208" s="206">
        <f>SUMIFS('02'!E:E,'02'!A:A,A208)</f>
        <v>0</v>
      </c>
      <c r="D208" s="206">
        <v>0</v>
      </c>
      <c r="E208" s="336">
        <f t="shared" si="12"/>
        <v>0</v>
      </c>
      <c r="F208" s="334" t="str">
        <f t="shared" si="13"/>
        <v>否</v>
      </c>
      <c r="G208" s="181" t="str">
        <f t="shared" si="14"/>
        <v>项</v>
      </c>
      <c r="H208" s="181"/>
      <c r="I208" s="181" t="e">
        <f>SUMIF(#REF!,'12'!A208,#REF!)</f>
        <v>#REF!</v>
      </c>
      <c r="J208" s="181" t="e">
        <f t="shared" si="15"/>
        <v>#REF!</v>
      </c>
    </row>
    <row r="209" s="260" customFormat="1" ht="36" customHeight="1" spans="1:10">
      <c r="A209" s="215" t="s">
        <v>1907</v>
      </c>
      <c r="B209" s="337" t="s">
        <v>188</v>
      </c>
      <c r="C209" s="206">
        <f>SUMIFS('02'!E:E,'02'!A:A,A209)</f>
        <v>0</v>
      </c>
      <c r="D209" s="206">
        <v>0</v>
      </c>
      <c r="E209" s="336">
        <f t="shared" si="12"/>
        <v>0</v>
      </c>
      <c r="F209" s="334" t="str">
        <f t="shared" si="13"/>
        <v>否</v>
      </c>
      <c r="G209" s="181" t="str">
        <f t="shared" si="14"/>
        <v>项</v>
      </c>
      <c r="H209" s="181"/>
      <c r="I209" s="181" t="e">
        <f>SUMIF(#REF!,'12'!A209,#REF!)</f>
        <v>#REF!</v>
      </c>
      <c r="J209" s="181" t="e">
        <f t="shared" si="15"/>
        <v>#REF!</v>
      </c>
    </row>
    <row r="210" s="260" customFormat="1" ht="36" customHeight="1" spans="1:10">
      <c r="A210" s="215" t="s">
        <v>1908</v>
      </c>
      <c r="B210" s="337" t="s">
        <v>189</v>
      </c>
      <c r="C210" s="206">
        <f>SUMIFS('02'!E:E,'02'!A:A,A210)</f>
        <v>0</v>
      </c>
      <c r="D210" s="206">
        <v>0</v>
      </c>
      <c r="E210" s="336">
        <f t="shared" si="12"/>
        <v>0</v>
      </c>
      <c r="F210" s="334" t="str">
        <f t="shared" si="13"/>
        <v>否</v>
      </c>
      <c r="G210" s="181" t="str">
        <f t="shared" si="14"/>
        <v>项</v>
      </c>
      <c r="H210" s="181"/>
      <c r="I210" s="181" t="e">
        <f>SUMIF(#REF!,'12'!A210,#REF!)</f>
        <v>#REF!</v>
      </c>
      <c r="J210" s="181" t="e">
        <f t="shared" si="15"/>
        <v>#REF!</v>
      </c>
    </row>
    <row r="211" s="260" customFormat="1" ht="36" customHeight="1" spans="1:10">
      <c r="A211" s="215" t="s">
        <v>1909</v>
      </c>
      <c r="B211" s="337" t="s">
        <v>297</v>
      </c>
      <c r="C211" s="206">
        <f>SUMIFS('02'!E:E,'02'!A:A,A211)</f>
        <v>0</v>
      </c>
      <c r="D211" s="206">
        <v>0</v>
      </c>
      <c r="E211" s="336">
        <f t="shared" si="12"/>
        <v>0</v>
      </c>
      <c r="F211" s="334" t="str">
        <f t="shared" si="13"/>
        <v>否</v>
      </c>
      <c r="G211" s="181" t="str">
        <f t="shared" si="14"/>
        <v>项</v>
      </c>
      <c r="H211" s="181"/>
      <c r="I211" s="181" t="e">
        <f>SUMIF(#REF!,'12'!A211,#REF!)</f>
        <v>#REF!</v>
      </c>
      <c r="J211" s="181" t="e">
        <f t="shared" si="15"/>
        <v>#REF!</v>
      </c>
    </row>
    <row r="212" s="260" customFormat="1" ht="36" customHeight="1" spans="1:10">
      <c r="A212" s="215" t="s">
        <v>1910</v>
      </c>
      <c r="B212" s="337" t="s">
        <v>196</v>
      </c>
      <c r="C212" s="206">
        <f>SUMIFS('02'!E:E,'02'!A:A,A212)</f>
        <v>0</v>
      </c>
      <c r="D212" s="206">
        <v>0</v>
      </c>
      <c r="E212" s="336">
        <f t="shared" si="12"/>
        <v>0</v>
      </c>
      <c r="F212" s="334" t="str">
        <f t="shared" si="13"/>
        <v>否</v>
      </c>
      <c r="G212" s="181" t="str">
        <f t="shared" si="14"/>
        <v>项</v>
      </c>
      <c r="H212" s="181"/>
      <c r="I212" s="181" t="e">
        <f>SUMIF(#REF!,'12'!A212,#REF!)</f>
        <v>#REF!</v>
      </c>
      <c r="J212" s="181" t="e">
        <f t="shared" si="15"/>
        <v>#REF!</v>
      </c>
    </row>
    <row r="213" s="260" customFormat="1" ht="36" customHeight="1" spans="1:10">
      <c r="A213" s="215" t="s">
        <v>1911</v>
      </c>
      <c r="B213" s="337" t="s">
        <v>298</v>
      </c>
      <c r="C213" s="206">
        <f>SUMIFS('02'!E:E,'02'!A:A,A213)</f>
        <v>0</v>
      </c>
      <c r="D213" s="206">
        <v>0</v>
      </c>
      <c r="E213" s="336">
        <f t="shared" si="12"/>
        <v>0</v>
      </c>
      <c r="F213" s="334" t="str">
        <f t="shared" si="13"/>
        <v>否</v>
      </c>
      <c r="G213" s="181" t="str">
        <f t="shared" si="14"/>
        <v>项</v>
      </c>
      <c r="H213" s="181"/>
      <c r="I213" s="181" t="e">
        <f>SUMIF(#REF!,'12'!A213,#REF!)</f>
        <v>#REF!</v>
      </c>
      <c r="J213" s="181" t="e">
        <f t="shared" si="15"/>
        <v>#REF!</v>
      </c>
    </row>
    <row r="214" ht="23.5" customHeight="1" spans="1:10">
      <c r="A214" s="215" t="s">
        <v>1912</v>
      </c>
      <c r="B214" s="335" t="s">
        <v>299</v>
      </c>
      <c r="C214" s="147">
        <f>SUM(C215:C228)</f>
        <v>1201</v>
      </c>
      <c r="D214" s="147">
        <f>SUM(D215:D228)</f>
        <v>1285</v>
      </c>
      <c r="E214" s="336">
        <f t="shared" si="12"/>
        <v>106.99417152373</v>
      </c>
      <c r="F214" s="334" t="str">
        <f t="shared" si="13"/>
        <v>是</v>
      </c>
      <c r="G214" s="181" t="str">
        <f t="shared" si="14"/>
        <v>款</v>
      </c>
      <c r="I214" s="181" t="e">
        <f>SUMIF(#REF!,'12'!A214,#REF!)</f>
        <v>#REF!</v>
      </c>
      <c r="J214" s="181" t="e">
        <f t="shared" si="15"/>
        <v>#REF!</v>
      </c>
    </row>
    <row r="215" s="260" customFormat="1" ht="23.5" customHeight="1" spans="1:10">
      <c r="A215" s="215" t="s">
        <v>1913</v>
      </c>
      <c r="B215" s="337" t="s">
        <v>187</v>
      </c>
      <c r="C215" s="206">
        <f>SUMIFS('02'!E:E,'02'!A:A,A215)</f>
        <v>966</v>
      </c>
      <c r="D215" s="206">
        <v>1042</v>
      </c>
      <c r="E215" s="336">
        <f t="shared" si="12"/>
        <v>107.867494824017</v>
      </c>
      <c r="F215" s="334" t="str">
        <f t="shared" si="13"/>
        <v>是</v>
      </c>
      <c r="G215" s="181" t="str">
        <f t="shared" si="14"/>
        <v>项</v>
      </c>
      <c r="H215" s="181"/>
      <c r="I215" s="181" t="e">
        <f>SUMIF(#REF!,'12'!A215,#REF!)</f>
        <v>#REF!</v>
      </c>
      <c r="J215" s="181" t="e">
        <f t="shared" si="15"/>
        <v>#REF!</v>
      </c>
    </row>
    <row r="216" s="260" customFormat="1" ht="23.5" customHeight="1" spans="1:10">
      <c r="A216" s="215" t="s">
        <v>1914</v>
      </c>
      <c r="B216" s="337" t="s">
        <v>188</v>
      </c>
      <c r="C216" s="206">
        <f>SUMIFS('02'!E:E,'02'!A:A,A216)</f>
        <v>42</v>
      </c>
      <c r="D216" s="206">
        <v>29</v>
      </c>
      <c r="E216" s="336">
        <f t="shared" si="12"/>
        <v>69.0476190476191</v>
      </c>
      <c r="F216" s="334" t="str">
        <f t="shared" si="13"/>
        <v>是</v>
      </c>
      <c r="G216" s="181" t="str">
        <f t="shared" si="14"/>
        <v>项</v>
      </c>
      <c r="H216" s="181"/>
      <c r="I216" s="181" t="e">
        <f>SUMIF(#REF!,'12'!A216,#REF!)</f>
        <v>#REF!</v>
      </c>
      <c r="J216" s="181" t="e">
        <f t="shared" si="15"/>
        <v>#REF!</v>
      </c>
    </row>
    <row r="217" s="260" customFormat="1" ht="36" customHeight="1" spans="1:10">
      <c r="A217" s="215" t="s">
        <v>1915</v>
      </c>
      <c r="B217" s="337" t="s">
        <v>189</v>
      </c>
      <c r="C217" s="206">
        <f>SUMIFS('02'!E:E,'02'!A:A,A217)</f>
        <v>0</v>
      </c>
      <c r="D217" s="206">
        <v>0</v>
      </c>
      <c r="E217" s="336">
        <f t="shared" si="12"/>
        <v>0</v>
      </c>
      <c r="F217" s="334" t="str">
        <f t="shared" si="13"/>
        <v>否</v>
      </c>
      <c r="G217" s="181" t="str">
        <f t="shared" si="14"/>
        <v>项</v>
      </c>
      <c r="H217" s="181"/>
      <c r="I217" s="181" t="e">
        <f>SUMIF(#REF!,'12'!A217,#REF!)</f>
        <v>#REF!</v>
      </c>
      <c r="J217" s="181" t="e">
        <f t="shared" si="15"/>
        <v>#REF!</v>
      </c>
    </row>
    <row r="218" s="260" customFormat="1" ht="36" customHeight="1" spans="1:10">
      <c r="A218" s="215" t="s">
        <v>1916</v>
      </c>
      <c r="B218" s="337" t="s">
        <v>1917</v>
      </c>
      <c r="C218" s="206">
        <f>SUMIFS('02'!E:E,'02'!A:A,A218)</f>
        <v>0</v>
      </c>
      <c r="D218" s="206">
        <v>0</v>
      </c>
      <c r="E218" s="336">
        <f t="shared" si="12"/>
        <v>0</v>
      </c>
      <c r="F218" s="334" t="str">
        <f t="shared" si="13"/>
        <v>否</v>
      </c>
      <c r="G218" s="181" t="str">
        <f t="shared" si="14"/>
        <v>项</v>
      </c>
      <c r="H218" s="181"/>
      <c r="I218" s="181" t="e">
        <f>SUMIF(#REF!,'12'!A218,#REF!)</f>
        <v>#REF!</v>
      </c>
      <c r="J218" s="181" t="e">
        <f t="shared" si="15"/>
        <v>#REF!</v>
      </c>
    </row>
    <row r="219" s="260" customFormat="1" ht="36" customHeight="1" spans="1:10">
      <c r="A219" s="215" t="s">
        <v>1918</v>
      </c>
      <c r="B219" s="337" t="s">
        <v>301</v>
      </c>
      <c r="C219" s="206">
        <f>SUMIFS('02'!E:E,'02'!A:A,A219)</f>
        <v>0</v>
      </c>
      <c r="D219" s="206">
        <v>0</v>
      </c>
      <c r="E219" s="336">
        <f t="shared" si="12"/>
        <v>0</v>
      </c>
      <c r="F219" s="334" t="str">
        <f t="shared" si="13"/>
        <v>否</v>
      </c>
      <c r="G219" s="181" t="str">
        <f t="shared" si="14"/>
        <v>项</v>
      </c>
      <c r="H219" s="181"/>
      <c r="I219" s="181" t="e">
        <f>SUMIF(#REF!,'12'!A219,#REF!)</f>
        <v>#REF!</v>
      </c>
      <c r="J219" s="181" t="e">
        <f t="shared" si="15"/>
        <v>#REF!</v>
      </c>
    </row>
    <row r="220" s="260" customFormat="1" ht="36" customHeight="1" spans="1:10">
      <c r="A220" s="215" t="s">
        <v>1919</v>
      </c>
      <c r="B220" s="337" t="s">
        <v>227</v>
      </c>
      <c r="C220" s="206">
        <f>SUMIFS('02'!E:E,'02'!A:A,A220)</f>
        <v>0</v>
      </c>
      <c r="D220" s="206">
        <v>0</v>
      </c>
      <c r="E220" s="336">
        <f t="shared" si="12"/>
        <v>0</v>
      </c>
      <c r="F220" s="334" t="str">
        <f t="shared" si="13"/>
        <v>否</v>
      </c>
      <c r="G220" s="181" t="str">
        <f t="shared" si="14"/>
        <v>项</v>
      </c>
      <c r="H220" s="181"/>
      <c r="I220" s="181" t="e">
        <f>SUMIF(#REF!,'12'!A220,#REF!)</f>
        <v>#REF!</v>
      </c>
      <c r="J220" s="181" t="e">
        <f t="shared" si="15"/>
        <v>#REF!</v>
      </c>
    </row>
    <row r="221" s="260" customFormat="1" ht="36" customHeight="1" spans="1:10">
      <c r="A221" s="215" t="s">
        <v>1920</v>
      </c>
      <c r="B221" s="337" t="s">
        <v>302</v>
      </c>
      <c r="C221" s="206">
        <f>SUMIFS('02'!E:E,'02'!A:A,A221)</f>
        <v>0</v>
      </c>
      <c r="D221" s="206">
        <v>0</v>
      </c>
      <c r="E221" s="336">
        <f t="shared" si="12"/>
        <v>0</v>
      </c>
      <c r="F221" s="334" t="str">
        <f t="shared" si="13"/>
        <v>否</v>
      </c>
      <c r="G221" s="181" t="str">
        <f t="shared" si="14"/>
        <v>项</v>
      </c>
      <c r="H221" s="181"/>
      <c r="I221" s="181" t="e">
        <f>SUMIF(#REF!,'12'!A221,#REF!)</f>
        <v>#REF!</v>
      </c>
      <c r="J221" s="181" t="e">
        <f t="shared" si="15"/>
        <v>#REF!</v>
      </c>
    </row>
    <row r="222" s="260" customFormat="1" ht="36" customHeight="1" spans="1:10">
      <c r="A222" s="215" t="s">
        <v>1921</v>
      </c>
      <c r="B222" s="337" t="s">
        <v>303</v>
      </c>
      <c r="C222" s="206">
        <f>SUMIFS('02'!E:E,'02'!A:A,A222)</f>
        <v>0</v>
      </c>
      <c r="D222" s="206">
        <v>0</v>
      </c>
      <c r="E222" s="336">
        <f t="shared" si="12"/>
        <v>0</v>
      </c>
      <c r="F222" s="334" t="str">
        <f t="shared" si="13"/>
        <v>否</v>
      </c>
      <c r="G222" s="181" t="str">
        <f t="shared" si="14"/>
        <v>项</v>
      </c>
      <c r="H222" s="181"/>
      <c r="I222" s="181" t="e">
        <f>SUMIF(#REF!,'12'!A222,#REF!)</f>
        <v>#REF!</v>
      </c>
      <c r="J222" s="181" t="e">
        <f t="shared" si="15"/>
        <v>#REF!</v>
      </c>
    </row>
    <row r="223" s="260" customFormat="1" ht="36" customHeight="1" spans="1:10">
      <c r="A223" s="215" t="s">
        <v>1922</v>
      </c>
      <c r="B223" s="337" t="s">
        <v>304</v>
      </c>
      <c r="C223" s="206">
        <f>SUMIFS('02'!E:E,'02'!A:A,A223)</f>
        <v>0</v>
      </c>
      <c r="D223" s="206">
        <v>0</v>
      </c>
      <c r="E223" s="336">
        <f t="shared" si="12"/>
        <v>0</v>
      </c>
      <c r="F223" s="334" t="str">
        <f t="shared" si="13"/>
        <v>否</v>
      </c>
      <c r="G223" s="181" t="str">
        <f t="shared" si="14"/>
        <v>项</v>
      </c>
      <c r="H223" s="181"/>
      <c r="I223" s="181" t="e">
        <f>SUMIF(#REF!,'12'!A223,#REF!)</f>
        <v>#REF!</v>
      </c>
      <c r="J223" s="181" t="e">
        <f t="shared" si="15"/>
        <v>#REF!</v>
      </c>
    </row>
    <row r="224" s="260" customFormat="1" ht="36" customHeight="1" spans="1:10">
      <c r="A224" s="215" t="s">
        <v>1923</v>
      </c>
      <c r="B224" s="337" t="s">
        <v>305</v>
      </c>
      <c r="C224" s="206">
        <f>SUMIFS('02'!E:E,'02'!A:A,A224)</f>
        <v>0</v>
      </c>
      <c r="D224" s="206">
        <v>0</v>
      </c>
      <c r="E224" s="336">
        <f t="shared" si="12"/>
        <v>0</v>
      </c>
      <c r="F224" s="334" t="str">
        <f t="shared" si="13"/>
        <v>否</v>
      </c>
      <c r="G224" s="181" t="str">
        <f t="shared" si="14"/>
        <v>项</v>
      </c>
      <c r="H224" s="181"/>
      <c r="I224" s="181" t="e">
        <f>SUMIF(#REF!,'12'!A224,#REF!)</f>
        <v>#REF!</v>
      </c>
      <c r="J224" s="181" t="e">
        <f t="shared" si="15"/>
        <v>#REF!</v>
      </c>
    </row>
    <row r="225" s="260" customFormat="1" ht="36" customHeight="1" spans="1:10">
      <c r="A225" s="215" t="s">
        <v>1924</v>
      </c>
      <c r="B225" s="337" t="s">
        <v>306</v>
      </c>
      <c r="C225" s="206">
        <f>SUMIFS('02'!E:E,'02'!A:A,A225)</f>
        <v>0</v>
      </c>
      <c r="D225" s="206">
        <v>0</v>
      </c>
      <c r="E225" s="336">
        <f t="shared" si="12"/>
        <v>0</v>
      </c>
      <c r="F225" s="334" t="str">
        <f t="shared" si="13"/>
        <v>否</v>
      </c>
      <c r="G225" s="181" t="str">
        <f t="shared" si="14"/>
        <v>项</v>
      </c>
      <c r="H225" s="181"/>
      <c r="I225" s="181" t="e">
        <f>SUMIF(#REF!,'12'!A225,#REF!)</f>
        <v>#REF!</v>
      </c>
      <c r="J225" s="181" t="e">
        <f t="shared" si="15"/>
        <v>#REF!</v>
      </c>
    </row>
    <row r="226" s="260" customFormat="1" ht="36" customHeight="1" spans="1:10">
      <c r="A226" s="215" t="s">
        <v>1925</v>
      </c>
      <c r="B226" s="337" t="s">
        <v>307</v>
      </c>
      <c r="C226" s="206">
        <f>SUMIFS('02'!E:E,'02'!A:A,A226)</f>
        <v>0</v>
      </c>
      <c r="D226" s="206">
        <v>0</v>
      </c>
      <c r="E226" s="336">
        <f t="shared" si="12"/>
        <v>0</v>
      </c>
      <c r="F226" s="334" t="str">
        <f t="shared" si="13"/>
        <v>否</v>
      </c>
      <c r="G226" s="181" t="str">
        <f t="shared" si="14"/>
        <v>项</v>
      </c>
      <c r="H226" s="181"/>
      <c r="I226" s="181" t="e">
        <f>SUMIF(#REF!,'12'!A226,#REF!)</f>
        <v>#REF!</v>
      </c>
      <c r="J226" s="181" t="e">
        <f t="shared" si="15"/>
        <v>#REF!</v>
      </c>
    </row>
    <row r="227" s="260" customFormat="1" ht="23.5" customHeight="1" spans="1:10">
      <c r="A227" s="215" t="s">
        <v>1926</v>
      </c>
      <c r="B227" s="337" t="s">
        <v>196</v>
      </c>
      <c r="C227" s="206">
        <f>SUMIFS('02'!E:E,'02'!A:A,A227)</f>
        <v>191</v>
      </c>
      <c r="D227" s="206">
        <v>212</v>
      </c>
      <c r="E227" s="336">
        <f t="shared" si="12"/>
        <v>110.994764397906</v>
      </c>
      <c r="F227" s="334" t="str">
        <f t="shared" si="13"/>
        <v>是</v>
      </c>
      <c r="G227" s="181" t="str">
        <f t="shared" si="14"/>
        <v>项</v>
      </c>
      <c r="H227" s="181"/>
      <c r="I227" s="181" t="e">
        <f>SUMIF(#REF!,'12'!A227,#REF!)</f>
        <v>#REF!</v>
      </c>
      <c r="J227" s="181" t="e">
        <f t="shared" si="15"/>
        <v>#REF!</v>
      </c>
    </row>
    <row r="228" s="260" customFormat="1" ht="23.5" customHeight="1" spans="1:10">
      <c r="A228" s="215" t="s">
        <v>1927</v>
      </c>
      <c r="B228" s="337" t="s">
        <v>308</v>
      </c>
      <c r="C228" s="206">
        <f>SUMIFS('02'!E:E,'02'!A:A,A228)</f>
        <v>2</v>
      </c>
      <c r="D228" s="206">
        <v>2</v>
      </c>
      <c r="E228" s="336">
        <f t="shared" si="12"/>
        <v>100</v>
      </c>
      <c r="F228" s="334" t="str">
        <f t="shared" si="13"/>
        <v>是</v>
      </c>
      <c r="G228" s="181" t="str">
        <f t="shared" si="14"/>
        <v>项</v>
      </c>
      <c r="H228" s="181"/>
      <c r="I228" s="181" t="e">
        <f>SUMIF(#REF!,'12'!A228,#REF!)</f>
        <v>#REF!</v>
      </c>
      <c r="J228" s="181" t="e">
        <f t="shared" si="15"/>
        <v>#REF!</v>
      </c>
    </row>
    <row r="229" s="260" customFormat="1" ht="23.5" customHeight="1" spans="1:10">
      <c r="A229" s="215">
        <v>20139</v>
      </c>
      <c r="B229" s="335" t="s">
        <v>309</v>
      </c>
      <c r="C229" s="339">
        <f>SUM(C230:C235)</f>
        <v>234</v>
      </c>
      <c r="D229" s="339">
        <f>SUM(D230:D235)</f>
        <v>259</v>
      </c>
      <c r="E229" s="336">
        <f t="shared" si="12"/>
        <v>110.683760683761</v>
      </c>
      <c r="F229" s="334" t="str">
        <f t="shared" si="13"/>
        <v>是</v>
      </c>
      <c r="G229" s="181" t="str">
        <f t="shared" si="14"/>
        <v>款</v>
      </c>
      <c r="H229" s="181"/>
      <c r="I229" s="181" t="e">
        <f>SUMIF(#REF!,'12'!A229,#REF!)</f>
        <v>#REF!</v>
      </c>
      <c r="J229" s="181" t="e">
        <f t="shared" si="15"/>
        <v>#REF!</v>
      </c>
    </row>
    <row r="230" s="260" customFormat="1" ht="23.5" customHeight="1" spans="1:10">
      <c r="A230" s="215">
        <v>2013901</v>
      </c>
      <c r="B230" s="337" t="s">
        <v>187</v>
      </c>
      <c r="C230" s="206">
        <f>SUMIFS('02'!E:E,'02'!A:A,A230)</f>
        <v>102</v>
      </c>
      <c r="D230" s="206">
        <v>112</v>
      </c>
      <c r="E230" s="336">
        <f t="shared" si="12"/>
        <v>109.803921568627</v>
      </c>
      <c r="F230" s="334" t="str">
        <f t="shared" si="13"/>
        <v>是</v>
      </c>
      <c r="G230" s="181" t="str">
        <f t="shared" si="14"/>
        <v>项</v>
      </c>
      <c r="H230" s="181"/>
      <c r="I230" s="181" t="e">
        <f>SUMIF(#REF!,'12'!A230,#REF!)</f>
        <v>#REF!</v>
      </c>
      <c r="J230" s="181" t="e">
        <f t="shared" si="15"/>
        <v>#REF!</v>
      </c>
    </row>
    <row r="231" s="260" customFormat="1" ht="23.5" customHeight="1" spans="1:10">
      <c r="A231" s="215">
        <v>2013902</v>
      </c>
      <c r="B231" s="337" t="s">
        <v>188</v>
      </c>
      <c r="C231" s="206">
        <f>SUMIFS('02'!E:E,'02'!A:A,A231)</f>
        <v>57</v>
      </c>
      <c r="D231" s="206">
        <v>62</v>
      </c>
      <c r="E231" s="336">
        <f t="shared" si="12"/>
        <v>108.771929824561</v>
      </c>
      <c r="F231" s="334" t="str">
        <f t="shared" si="13"/>
        <v>是</v>
      </c>
      <c r="G231" s="181" t="str">
        <f t="shared" si="14"/>
        <v>项</v>
      </c>
      <c r="H231" s="181"/>
      <c r="I231" s="181" t="e">
        <f>SUMIF(#REF!,'12'!A231,#REF!)</f>
        <v>#REF!</v>
      </c>
      <c r="J231" s="181" t="e">
        <f t="shared" si="15"/>
        <v>#REF!</v>
      </c>
    </row>
    <row r="232" s="260" customFormat="1" ht="36" customHeight="1" spans="1:10">
      <c r="A232" s="215">
        <v>2013903</v>
      </c>
      <c r="B232" s="337" t="s">
        <v>189</v>
      </c>
      <c r="C232" s="206">
        <f>SUMIFS('02'!E:E,'02'!A:A,A232)</f>
        <v>0</v>
      </c>
      <c r="D232" s="206">
        <v>0</v>
      </c>
      <c r="E232" s="336">
        <f t="shared" si="12"/>
        <v>0</v>
      </c>
      <c r="F232" s="334" t="str">
        <f t="shared" si="13"/>
        <v>否</v>
      </c>
      <c r="G232" s="181" t="str">
        <f t="shared" si="14"/>
        <v>项</v>
      </c>
      <c r="H232" s="181"/>
      <c r="I232" s="181" t="e">
        <f>SUMIF(#REF!,'12'!A232,#REF!)</f>
        <v>#REF!</v>
      </c>
      <c r="J232" s="181" t="e">
        <f t="shared" si="15"/>
        <v>#REF!</v>
      </c>
    </row>
    <row r="233" s="260" customFormat="1" ht="23.5" customHeight="1" spans="1:10">
      <c r="A233" s="215">
        <v>2013904</v>
      </c>
      <c r="B233" s="337" t="s">
        <v>281</v>
      </c>
      <c r="C233" s="206">
        <f>SUMIFS('02'!E:E,'02'!A:A,A233)</f>
        <v>4</v>
      </c>
      <c r="D233" s="206">
        <v>0</v>
      </c>
      <c r="E233" s="336">
        <f t="shared" si="12"/>
        <v>0</v>
      </c>
      <c r="F233" s="334" t="str">
        <f t="shared" si="13"/>
        <v>是</v>
      </c>
      <c r="G233" s="181" t="str">
        <f t="shared" si="14"/>
        <v>项</v>
      </c>
      <c r="H233" s="181"/>
      <c r="I233" s="181" t="e">
        <f>SUMIF(#REF!,'12'!A233,#REF!)</f>
        <v>#REF!</v>
      </c>
      <c r="J233" s="181" t="e">
        <f t="shared" si="15"/>
        <v>#REF!</v>
      </c>
    </row>
    <row r="234" s="260" customFormat="1" ht="23.5" customHeight="1" spans="1:10">
      <c r="A234" s="215">
        <v>2013950</v>
      </c>
      <c r="B234" s="337" t="s">
        <v>196</v>
      </c>
      <c r="C234" s="206">
        <f>SUMIFS('02'!E:E,'02'!A:A,A234)</f>
        <v>71</v>
      </c>
      <c r="D234" s="206">
        <v>85</v>
      </c>
      <c r="E234" s="336">
        <f t="shared" si="12"/>
        <v>119.718309859155</v>
      </c>
      <c r="F234" s="334" t="str">
        <f t="shared" si="13"/>
        <v>是</v>
      </c>
      <c r="G234" s="181" t="str">
        <f t="shared" si="14"/>
        <v>项</v>
      </c>
      <c r="H234" s="181"/>
      <c r="I234" s="181" t="e">
        <f>SUMIF(#REF!,'12'!A234,#REF!)</f>
        <v>#REF!</v>
      </c>
      <c r="J234" s="181" t="e">
        <f t="shared" si="15"/>
        <v>#REF!</v>
      </c>
    </row>
    <row r="235" s="260" customFormat="1" ht="36" customHeight="1" spans="1:10">
      <c r="A235" s="215">
        <v>2013999</v>
      </c>
      <c r="B235" s="337" t="s">
        <v>310</v>
      </c>
      <c r="C235" s="206">
        <f>SUMIFS('02'!E:E,'02'!A:A,A235)</f>
        <v>0</v>
      </c>
      <c r="D235" s="206">
        <v>0</v>
      </c>
      <c r="E235" s="336">
        <f t="shared" si="12"/>
        <v>0</v>
      </c>
      <c r="F235" s="334" t="str">
        <f t="shared" si="13"/>
        <v>否</v>
      </c>
      <c r="G235" s="181" t="str">
        <f t="shared" si="14"/>
        <v>项</v>
      </c>
      <c r="H235" s="181"/>
      <c r="I235" s="181" t="e">
        <f>SUMIF(#REF!,'12'!A235,#REF!)</f>
        <v>#REF!</v>
      </c>
      <c r="J235" s="181" t="e">
        <f t="shared" si="15"/>
        <v>#REF!</v>
      </c>
    </row>
    <row r="236" s="260" customFormat="1" ht="23.5" customHeight="1" spans="1:10">
      <c r="A236" s="215">
        <v>20140</v>
      </c>
      <c r="B236" s="335" t="s">
        <v>311</v>
      </c>
      <c r="C236" s="339">
        <f>SUM(C237:C242)</f>
        <v>99</v>
      </c>
      <c r="D236" s="339">
        <f>SUM(D237:D242)</f>
        <v>103</v>
      </c>
      <c r="E236" s="336">
        <f t="shared" si="12"/>
        <v>104.040404040404</v>
      </c>
      <c r="F236" s="334" t="str">
        <f t="shared" si="13"/>
        <v>是</v>
      </c>
      <c r="G236" s="181" t="str">
        <f t="shared" si="14"/>
        <v>款</v>
      </c>
      <c r="H236" s="181"/>
      <c r="I236" s="181" t="e">
        <f>SUMIF(#REF!,'12'!A236,#REF!)</f>
        <v>#REF!</v>
      </c>
      <c r="J236" s="181" t="e">
        <f t="shared" si="15"/>
        <v>#REF!</v>
      </c>
    </row>
    <row r="237" s="260" customFormat="1" ht="23.5" customHeight="1" spans="1:10">
      <c r="A237" s="215">
        <v>2014001</v>
      </c>
      <c r="B237" s="337" t="s">
        <v>187</v>
      </c>
      <c r="C237" s="206">
        <f>SUMIFS('02'!E:E,'02'!A:A,A237)</f>
        <v>89</v>
      </c>
      <c r="D237" s="206">
        <v>94</v>
      </c>
      <c r="E237" s="336">
        <f t="shared" si="12"/>
        <v>105.61797752809</v>
      </c>
      <c r="F237" s="334" t="str">
        <f t="shared" si="13"/>
        <v>是</v>
      </c>
      <c r="G237" s="181" t="str">
        <f t="shared" si="14"/>
        <v>项</v>
      </c>
      <c r="H237" s="181"/>
      <c r="I237" s="181" t="e">
        <f>SUMIF(#REF!,'12'!A237,#REF!)</f>
        <v>#REF!</v>
      </c>
      <c r="J237" s="181" t="e">
        <f t="shared" si="15"/>
        <v>#REF!</v>
      </c>
    </row>
    <row r="238" s="260" customFormat="1" ht="23.5" customHeight="1" spans="1:10">
      <c r="A238" s="215">
        <v>2014002</v>
      </c>
      <c r="B238" s="337" t="s">
        <v>188</v>
      </c>
      <c r="C238" s="206">
        <f>SUMIFS('02'!E:E,'02'!A:A,A238)</f>
        <v>10</v>
      </c>
      <c r="D238" s="206">
        <v>9</v>
      </c>
      <c r="E238" s="336">
        <f t="shared" si="12"/>
        <v>90</v>
      </c>
      <c r="F238" s="334" t="str">
        <f t="shared" si="13"/>
        <v>是</v>
      </c>
      <c r="G238" s="181" t="str">
        <f t="shared" si="14"/>
        <v>项</v>
      </c>
      <c r="H238" s="181"/>
      <c r="I238" s="181" t="e">
        <f>SUMIF(#REF!,'12'!A238,#REF!)</f>
        <v>#REF!</v>
      </c>
      <c r="J238" s="181" t="e">
        <f t="shared" si="15"/>
        <v>#REF!</v>
      </c>
    </row>
    <row r="239" s="260" customFormat="1" ht="36" customHeight="1" spans="1:10">
      <c r="A239" s="215">
        <v>2014003</v>
      </c>
      <c r="B239" s="337" t="s">
        <v>189</v>
      </c>
      <c r="C239" s="206">
        <f>SUMIFS('02'!E:E,'02'!A:A,A239)</f>
        <v>0</v>
      </c>
      <c r="D239" s="206">
        <v>0</v>
      </c>
      <c r="E239" s="336">
        <f t="shared" si="12"/>
        <v>0</v>
      </c>
      <c r="F239" s="334" t="str">
        <f t="shared" si="13"/>
        <v>否</v>
      </c>
      <c r="G239" s="181" t="str">
        <f t="shared" si="14"/>
        <v>项</v>
      </c>
      <c r="H239" s="181"/>
      <c r="I239" s="181" t="e">
        <f>SUMIF(#REF!,'12'!A239,#REF!)</f>
        <v>#REF!</v>
      </c>
      <c r="J239" s="181" t="e">
        <f t="shared" si="15"/>
        <v>#REF!</v>
      </c>
    </row>
    <row r="240" s="260" customFormat="1" ht="36" customHeight="1" spans="1:10">
      <c r="A240" s="215">
        <v>2014004</v>
      </c>
      <c r="B240" s="337" t="s">
        <v>312</v>
      </c>
      <c r="C240" s="206">
        <f>SUMIFS('02'!E:E,'02'!A:A,A240)</f>
        <v>0</v>
      </c>
      <c r="D240" s="206">
        <v>0</v>
      </c>
      <c r="E240" s="336">
        <f t="shared" si="12"/>
        <v>0</v>
      </c>
      <c r="F240" s="334" t="str">
        <f t="shared" si="13"/>
        <v>否</v>
      </c>
      <c r="G240" s="181" t="str">
        <f t="shared" si="14"/>
        <v>项</v>
      </c>
      <c r="H240" s="181"/>
      <c r="I240" s="181" t="e">
        <f>SUMIF(#REF!,'12'!A240,#REF!)</f>
        <v>#REF!</v>
      </c>
      <c r="J240" s="181" t="e">
        <f t="shared" si="15"/>
        <v>#REF!</v>
      </c>
    </row>
    <row r="241" s="260" customFormat="1" ht="36" customHeight="1" spans="1:10">
      <c r="A241" s="215">
        <v>2014050</v>
      </c>
      <c r="B241" s="337" t="s">
        <v>196</v>
      </c>
      <c r="C241" s="206">
        <f>SUMIFS('02'!E:E,'02'!A:A,A241)</f>
        <v>0</v>
      </c>
      <c r="D241" s="206">
        <v>0</v>
      </c>
      <c r="E241" s="336">
        <f t="shared" si="12"/>
        <v>0</v>
      </c>
      <c r="F241" s="334" t="str">
        <f t="shared" si="13"/>
        <v>否</v>
      </c>
      <c r="G241" s="181" t="str">
        <f t="shared" si="14"/>
        <v>项</v>
      </c>
      <c r="H241" s="181"/>
      <c r="I241" s="181" t="e">
        <f>SUMIF(#REF!,'12'!A241,#REF!)</f>
        <v>#REF!</v>
      </c>
      <c r="J241" s="181" t="e">
        <f t="shared" si="15"/>
        <v>#REF!</v>
      </c>
    </row>
    <row r="242" s="260" customFormat="1" ht="36" customHeight="1" spans="1:10">
      <c r="A242" s="215">
        <v>2014099</v>
      </c>
      <c r="B242" s="337" t="s">
        <v>314</v>
      </c>
      <c r="C242" s="206">
        <f>SUMIFS('02'!E:E,'02'!A:A,A242)</f>
        <v>0</v>
      </c>
      <c r="D242" s="206">
        <v>0</v>
      </c>
      <c r="E242" s="336">
        <f t="shared" si="12"/>
        <v>0</v>
      </c>
      <c r="F242" s="334" t="str">
        <f t="shared" si="13"/>
        <v>否</v>
      </c>
      <c r="G242" s="181" t="str">
        <f t="shared" si="14"/>
        <v>项</v>
      </c>
      <c r="H242" s="181"/>
      <c r="I242" s="181" t="e">
        <f>SUMIF(#REF!,'12'!A242,#REF!)</f>
        <v>#REF!</v>
      </c>
      <c r="J242" s="181" t="e">
        <f t="shared" si="15"/>
        <v>#REF!</v>
      </c>
    </row>
    <row r="243" s="260" customFormat="1" ht="36" customHeight="1" spans="1:10">
      <c r="A243" s="215">
        <v>20141</v>
      </c>
      <c r="B243" s="335" t="s">
        <v>1928</v>
      </c>
      <c r="C243" s="339">
        <f>SUM(C244:C248)</f>
        <v>0</v>
      </c>
      <c r="D243" s="339">
        <f>SUM(D244:D248)</f>
        <v>0</v>
      </c>
      <c r="E243" s="336">
        <f t="shared" si="12"/>
        <v>0</v>
      </c>
      <c r="F243" s="334" t="str">
        <f t="shared" si="13"/>
        <v>否</v>
      </c>
      <c r="G243" s="181" t="str">
        <f t="shared" si="14"/>
        <v>款</v>
      </c>
      <c r="H243" s="181"/>
      <c r="I243" s="181" t="e">
        <f>SUMIF(#REF!,'12'!A243,#REF!)</f>
        <v>#REF!</v>
      </c>
      <c r="J243" s="181" t="e">
        <f t="shared" si="15"/>
        <v>#REF!</v>
      </c>
    </row>
    <row r="244" s="260" customFormat="1" ht="36" customHeight="1" spans="1:10">
      <c r="A244" s="215">
        <v>2014101</v>
      </c>
      <c r="B244" s="337" t="s">
        <v>187</v>
      </c>
      <c r="C244" s="206">
        <f>SUMIFS('02'!E:E,'02'!A:A,A244)</f>
        <v>0</v>
      </c>
      <c r="D244" s="206">
        <v>0</v>
      </c>
      <c r="E244" s="336">
        <f t="shared" si="12"/>
        <v>0</v>
      </c>
      <c r="F244" s="334" t="str">
        <f t="shared" si="13"/>
        <v>否</v>
      </c>
      <c r="G244" s="181" t="str">
        <f t="shared" si="14"/>
        <v>项</v>
      </c>
      <c r="H244" s="181"/>
      <c r="I244" s="181" t="e">
        <f>SUMIF(#REF!,'12'!A244,#REF!)</f>
        <v>#REF!</v>
      </c>
      <c r="J244" s="181" t="e">
        <f t="shared" si="15"/>
        <v>#REF!</v>
      </c>
    </row>
    <row r="245" s="260" customFormat="1" ht="36" customHeight="1" spans="1:10">
      <c r="A245" s="215">
        <v>2014102</v>
      </c>
      <c r="B245" s="337" t="s">
        <v>188</v>
      </c>
      <c r="C245" s="206">
        <f>SUMIFS('02'!E:E,'02'!A:A,A245)</f>
        <v>0</v>
      </c>
      <c r="D245" s="206">
        <v>0</v>
      </c>
      <c r="E245" s="336">
        <f t="shared" si="12"/>
        <v>0</v>
      </c>
      <c r="F245" s="334" t="str">
        <f t="shared" si="13"/>
        <v>否</v>
      </c>
      <c r="G245" s="181" t="str">
        <f t="shared" si="14"/>
        <v>项</v>
      </c>
      <c r="H245" s="181"/>
      <c r="I245" s="181" t="e">
        <f>SUMIF(#REF!,'12'!A245,#REF!)</f>
        <v>#REF!</v>
      </c>
      <c r="J245" s="181" t="e">
        <f t="shared" si="15"/>
        <v>#REF!</v>
      </c>
    </row>
    <row r="246" s="260" customFormat="1" ht="36" customHeight="1" spans="1:10">
      <c r="A246" s="215">
        <v>2014103</v>
      </c>
      <c r="B246" s="337" t="s">
        <v>189</v>
      </c>
      <c r="C246" s="206">
        <f>SUMIFS('02'!E:E,'02'!A:A,A246)</f>
        <v>0</v>
      </c>
      <c r="D246" s="206">
        <v>0</v>
      </c>
      <c r="E246" s="336">
        <f t="shared" si="12"/>
        <v>0</v>
      </c>
      <c r="F246" s="334" t="str">
        <f t="shared" si="13"/>
        <v>否</v>
      </c>
      <c r="G246" s="181" t="str">
        <f t="shared" si="14"/>
        <v>项</v>
      </c>
      <c r="H246" s="181"/>
      <c r="I246" s="181" t="e">
        <f>SUMIF(#REF!,'12'!A246,#REF!)</f>
        <v>#REF!</v>
      </c>
      <c r="J246" s="181" t="e">
        <f t="shared" si="15"/>
        <v>#REF!</v>
      </c>
    </row>
    <row r="247" s="260" customFormat="1" ht="36" customHeight="1" spans="1:10">
      <c r="A247" s="215">
        <v>2014150</v>
      </c>
      <c r="B247" s="337" t="s">
        <v>196</v>
      </c>
      <c r="C247" s="206">
        <f>SUMIFS('02'!E:E,'02'!A:A,A247)</f>
        <v>0</v>
      </c>
      <c r="D247" s="206">
        <v>0</v>
      </c>
      <c r="E247" s="336">
        <f t="shared" si="12"/>
        <v>0</v>
      </c>
      <c r="F247" s="334" t="str">
        <f t="shared" si="13"/>
        <v>否</v>
      </c>
      <c r="G247" s="181" t="str">
        <f t="shared" si="14"/>
        <v>项</v>
      </c>
      <c r="H247" s="181"/>
      <c r="I247" s="181" t="e">
        <f>SUMIF(#REF!,'12'!A247,#REF!)</f>
        <v>#REF!</v>
      </c>
      <c r="J247" s="181" t="e">
        <f t="shared" si="15"/>
        <v>#REF!</v>
      </c>
    </row>
    <row r="248" s="260" customFormat="1" ht="36" customHeight="1" spans="1:10">
      <c r="A248" s="215">
        <v>2014199</v>
      </c>
      <c r="B248" s="337" t="s">
        <v>1929</v>
      </c>
      <c r="C248" s="206">
        <f>SUMIFS('02'!E:E,'02'!A:A,A248)</f>
        <v>0</v>
      </c>
      <c r="D248" s="206">
        <v>0</v>
      </c>
      <c r="E248" s="336">
        <f t="shared" si="12"/>
        <v>0</v>
      </c>
      <c r="F248" s="334" t="str">
        <f t="shared" si="13"/>
        <v>否</v>
      </c>
      <c r="G248" s="181" t="str">
        <f t="shared" si="14"/>
        <v>项</v>
      </c>
      <c r="H248" s="181"/>
      <c r="I248" s="181" t="e">
        <f>SUMIF(#REF!,'12'!A248,#REF!)</f>
        <v>#REF!</v>
      </c>
      <c r="J248" s="181" t="e">
        <f t="shared" si="15"/>
        <v>#REF!</v>
      </c>
    </row>
    <row r="249" ht="23.5" customHeight="1" spans="1:10">
      <c r="A249" s="219">
        <v>20199</v>
      </c>
      <c r="B249" s="335" t="s">
        <v>320</v>
      </c>
      <c r="C249" s="147">
        <f>SUM(C250:C251)</f>
        <v>739</v>
      </c>
      <c r="D249" s="147">
        <f>SUM(D250:D251)</f>
        <v>940</v>
      </c>
      <c r="E249" s="336">
        <f t="shared" si="12"/>
        <v>127.198917456022</v>
      </c>
      <c r="F249" s="334" t="str">
        <f t="shared" si="13"/>
        <v>是</v>
      </c>
      <c r="G249" s="181" t="str">
        <f t="shared" si="14"/>
        <v>款</v>
      </c>
      <c r="I249" s="181" t="e">
        <f>SUMIF(#REF!,'12'!A249,#REF!)</f>
        <v>#REF!</v>
      </c>
      <c r="J249" s="181" t="e">
        <f t="shared" si="15"/>
        <v>#REF!</v>
      </c>
    </row>
    <row r="250" s="260" customFormat="1" ht="36" customHeight="1" spans="1:10">
      <c r="A250" s="219">
        <v>2019901</v>
      </c>
      <c r="B250" s="337" t="s">
        <v>321</v>
      </c>
      <c r="C250" s="206">
        <f>SUMIFS('02'!E:E,'02'!A:A,A250)</f>
        <v>0</v>
      </c>
      <c r="D250" s="206">
        <v>0</v>
      </c>
      <c r="E250" s="336">
        <f t="shared" si="12"/>
        <v>0</v>
      </c>
      <c r="F250" s="334" t="str">
        <f t="shared" si="13"/>
        <v>否</v>
      </c>
      <c r="G250" s="181" t="str">
        <f t="shared" si="14"/>
        <v>项</v>
      </c>
      <c r="H250" s="181"/>
      <c r="I250" s="181" t="e">
        <f>SUMIF(#REF!,'12'!A250,#REF!)</f>
        <v>#REF!</v>
      </c>
      <c r="J250" s="181" t="e">
        <f t="shared" si="15"/>
        <v>#REF!</v>
      </c>
    </row>
    <row r="251" s="260" customFormat="1" ht="23.5" customHeight="1" spans="1:10">
      <c r="A251" s="219">
        <v>2019999</v>
      </c>
      <c r="B251" s="337" t="s">
        <v>320</v>
      </c>
      <c r="C251" s="206">
        <f>SUMIFS('02'!E:E,'02'!A:A,A251)</f>
        <v>739</v>
      </c>
      <c r="D251" s="206">
        <v>940</v>
      </c>
      <c r="E251" s="336">
        <f t="shared" si="12"/>
        <v>127.198917456022</v>
      </c>
      <c r="F251" s="334" t="str">
        <f t="shared" si="13"/>
        <v>是</v>
      </c>
      <c r="G251" s="181" t="str">
        <f t="shared" si="14"/>
        <v>项</v>
      </c>
      <c r="H251" s="181"/>
      <c r="I251" s="181" t="e">
        <f>SUMIF(#REF!,'12'!A251,#REF!)</f>
        <v>#REF!</v>
      </c>
      <c r="J251" s="181" t="e">
        <f t="shared" si="15"/>
        <v>#REF!</v>
      </c>
    </row>
    <row r="252" ht="23.5" customHeight="1" spans="1:10">
      <c r="A252" s="340">
        <v>202</v>
      </c>
      <c r="B252" s="332" t="s">
        <v>139</v>
      </c>
      <c r="C252" s="216">
        <f>SUM(C253,C260,C263,C266,C272,C277,C279,C284,C290)</f>
        <v>0</v>
      </c>
      <c r="D252" s="216">
        <f>SUM(D253,D260,D263,D266,D272,D277,D279,D284,D290)</f>
        <v>0</v>
      </c>
      <c r="E252" s="333">
        <f t="shared" si="12"/>
        <v>0</v>
      </c>
      <c r="F252" s="334" t="str">
        <f t="shared" si="13"/>
        <v>是</v>
      </c>
      <c r="G252" s="181" t="str">
        <f t="shared" si="14"/>
        <v>类</v>
      </c>
      <c r="I252" s="181" t="e">
        <f>SUMIF(#REF!,'12'!A252,#REF!)</f>
        <v>#REF!</v>
      </c>
      <c r="J252" s="181" t="e">
        <f t="shared" si="15"/>
        <v>#REF!</v>
      </c>
    </row>
    <row r="253" s="324" customFormat="1" ht="36" customHeight="1" spans="1:10">
      <c r="A253" s="219">
        <v>20201</v>
      </c>
      <c r="B253" s="335" t="s">
        <v>322</v>
      </c>
      <c r="C253" s="216">
        <f>SUM(C254:C259)</f>
        <v>0</v>
      </c>
      <c r="D253" s="216">
        <f>SUM(D254:D259)</f>
        <v>0</v>
      </c>
      <c r="E253" s="336">
        <f t="shared" si="12"/>
        <v>0</v>
      </c>
      <c r="F253" s="334" t="str">
        <f t="shared" si="13"/>
        <v>否</v>
      </c>
      <c r="G253" s="181" t="str">
        <f t="shared" si="14"/>
        <v>款</v>
      </c>
      <c r="H253" s="181"/>
      <c r="I253" s="181" t="e">
        <f>SUMIF(#REF!,'12'!A253,#REF!)</f>
        <v>#REF!</v>
      </c>
      <c r="J253" s="181" t="e">
        <f t="shared" si="15"/>
        <v>#REF!</v>
      </c>
    </row>
    <row r="254" s="324" customFormat="1" ht="36" customHeight="1" spans="1:10">
      <c r="A254" s="219">
        <v>2020101</v>
      </c>
      <c r="B254" s="337" t="s">
        <v>187</v>
      </c>
      <c r="C254" s="206">
        <f>SUMIFS('02'!E:E,'02'!A:A,A254)</f>
        <v>0</v>
      </c>
      <c r="D254" s="206">
        <v>0</v>
      </c>
      <c r="E254" s="336">
        <f t="shared" si="12"/>
        <v>0</v>
      </c>
      <c r="F254" s="334" t="str">
        <f t="shared" si="13"/>
        <v>否</v>
      </c>
      <c r="G254" s="181" t="str">
        <f t="shared" si="14"/>
        <v>项</v>
      </c>
      <c r="H254" s="181"/>
      <c r="I254" s="181" t="e">
        <f>SUMIF(#REF!,'12'!A254,#REF!)</f>
        <v>#REF!</v>
      </c>
      <c r="J254" s="181" t="e">
        <f t="shared" si="15"/>
        <v>#REF!</v>
      </c>
    </row>
    <row r="255" s="324" customFormat="1" ht="36" customHeight="1" spans="1:10">
      <c r="A255" s="219">
        <v>2020102</v>
      </c>
      <c r="B255" s="337" t="s">
        <v>188</v>
      </c>
      <c r="C255" s="206">
        <f>SUMIFS('02'!E:E,'02'!A:A,A255)</f>
        <v>0</v>
      </c>
      <c r="D255" s="206">
        <v>0</v>
      </c>
      <c r="E255" s="336">
        <f t="shared" si="12"/>
        <v>0</v>
      </c>
      <c r="F255" s="334" t="str">
        <f t="shared" si="13"/>
        <v>否</v>
      </c>
      <c r="G255" s="181" t="str">
        <f t="shared" si="14"/>
        <v>项</v>
      </c>
      <c r="H255" s="181"/>
      <c r="I255" s="181" t="e">
        <f>SUMIF(#REF!,'12'!A255,#REF!)</f>
        <v>#REF!</v>
      </c>
      <c r="J255" s="181" t="e">
        <f t="shared" si="15"/>
        <v>#REF!</v>
      </c>
    </row>
    <row r="256" s="324" customFormat="1" ht="36" customHeight="1" spans="1:10">
      <c r="A256" s="219">
        <v>2020103</v>
      </c>
      <c r="B256" s="337" t="s">
        <v>189</v>
      </c>
      <c r="C256" s="206">
        <f>SUMIFS('02'!E:E,'02'!A:A,A256)</f>
        <v>0</v>
      </c>
      <c r="D256" s="206">
        <v>0</v>
      </c>
      <c r="E256" s="336">
        <f t="shared" si="12"/>
        <v>0</v>
      </c>
      <c r="F256" s="334" t="str">
        <f t="shared" si="13"/>
        <v>否</v>
      </c>
      <c r="G256" s="181" t="str">
        <f t="shared" si="14"/>
        <v>项</v>
      </c>
      <c r="H256" s="181"/>
      <c r="I256" s="181" t="e">
        <f>SUMIF(#REF!,'12'!A256,#REF!)</f>
        <v>#REF!</v>
      </c>
      <c r="J256" s="181" t="e">
        <f t="shared" si="15"/>
        <v>#REF!</v>
      </c>
    </row>
    <row r="257" s="324" customFormat="1" ht="36" customHeight="1" spans="1:10">
      <c r="A257" s="219">
        <v>2020104</v>
      </c>
      <c r="B257" s="337" t="s">
        <v>281</v>
      </c>
      <c r="C257" s="206">
        <f>SUMIFS('02'!E:E,'02'!A:A,A257)</f>
        <v>0</v>
      </c>
      <c r="D257" s="206">
        <v>0</v>
      </c>
      <c r="E257" s="336">
        <f t="shared" si="12"/>
        <v>0</v>
      </c>
      <c r="F257" s="334" t="str">
        <f t="shared" si="13"/>
        <v>否</v>
      </c>
      <c r="G257" s="181" t="str">
        <f t="shared" si="14"/>
        <v>项</v>
      </c>
      <c r="H257" s="181"/>
      <c r="I257" s="181" t="e">
        <f>SUMIF(#REF!,'12'!A257,#REF!)</f>
        <v>#REF!</v>
      </c>
      <c r="J257" s="181" t="e">
        <f t="shared" si="15"/>
        <v>#REF!</v>
      </c>
    </row>
    <row r="258" s="324" customFormat="1" ht="36" customHeight="1" spans="1:10">
      <c r="A258" s="219">
        <v>2020150</v>
      </c>
      <c r="B258" s="337" t="s">
        <v>196</v>
      </c>
      <c r="C258" s="206">
        <f>SUMIFS('02'!E:E,'02'!A:A,A258)</f>
        <v>0</v>
      </c>
      <c r="D258" s="206">
        <v>0</v>
      </c>
      <c r="E258" s="336">
        <f t="shared" si="12"/>
        <v>0</v>
      </c>
      <c r="F258" s="334" t="str">
        <f t="shared" si="13"/>
        <v>否</v>
      </c>
      <c r="G258" s="181" t="str">
        <f t="shared" si="14"/>
        <v>项</v>
      </c>
      <c r="H258" s="181"/>
      <c r="I258" s="181" t="e">
        <f>SUMIF(#REF!,'12'!A258,#REF!)</f>
        <v>#REF!</v>
      </c>
      <c r="J258" s="181" t="e">
        <f t="shared" si="15"/>
        <v>#REF!</v>
      </c>
    </row>
    <row r="259" s="324" customFormat="1" ht="36" customHeight="1" spans="1:10">
      <c r="A259" s="219">
        <v>2020199</v>
      </c>
      <c r="B259" s="337" t="s">
        <v>323</v>
      </c>
      <c r="C259" s="206">
        <f>SUMIFS('02'!E:E,'02'!A:A,A259)</f>
        <v>0</v>
      </c>
      <c r="D259" s="206">
        <v>0</v>
      </c>
      <c r="E259" s="336">
        <f t="shared" si="12"/>
        <v>0</v>
      </c>
      <c r="F259" s="334" t="str">
        <f t="shared" si="13"/>
        <v>否</v>
      </c>
      <c r="G259" s="181" t="str">
        <f t="shared" si="14"/>
        <v>项</v>
      </c>
      <c r="H259" s="181"/>
      <c r="I259" s="181" t="e">
        <f>SUMIF(#REF!,'12'!A259,#REF!)</f>
        <v>#REF!</v>
      </c>
      <c r="J259" s="181" t="e">
        <f t="shared" si="15"/>
        <v>#REF!</v>
      </c>
    </row>
    <row r="260" s="324" customFormat="1" ht="36" customHeight="1" spans="1:10">
      <c r="A260" s="219">
        <v>20202</v>
      </c>
      <c r="B260" s="335" t="s">
        <v>324</v>
      </c>
      <c r="C260" s="216">
        <f>SUM(C261:C262)</f>
        <v>0</v>
      </c>
      <c r="D260" s="216">
        <f>SUM(D261:D262)</f>
        <v>0</v>
      </c>
      <c r="E260" s="336">
        <f t="shared" ref="E260:E323" si="16">IFERROR(IF(C260&lt;0,"",IFERROR(D260/C260,0))*100,0)</f>
        <v>0</v>
      </c>
      <c r="F260" s="334" t="str">
        <f t="shared" si="13"/>
        <v>否</v>
      </c>
      <c r="G260" s="181" t="str">
        <f t="shared" si="14"/>
        <v>款</v>
      </c>
      <c r="H260" s="181"/>
      <c r="I260" s="181" t="e">
        <f>SUMIF(#REF!,'12'!A260,#REF!)</f>
        <v>#REF!</v>
      </c>
      <c r="J260" s="181" t="e">
        <f t="shared" si="15"/>
        <v>#REF!</v>
      </c>
    </row>
    <row r="261" s="324" customFormat="1" ht="36" customHeight="1" spans="1:10">
      <c r="A261" s="219">
        <v>2020201</v>
      </c>
      <c r="B261" s="337" t="s">
        <v>325</v>
      </c>
      <c r="C261" s="206">
        <f>SUMIFS('02'!E:E,'02'!A:A,A261)</f>
        <v>0</v>
      </c>
      <c r="D261" s="206">
        <v>0</v>
      </c>
      <c r="E261" s="336">
        <f t="shared" si="16"/>
        <v>0</v>
      </c>
      <c r="F261" s="334" t="str">
        <f t="shared" ref="F261:F324" si="17">IF(LEN(A261)=3,"是",IF(B261&lt;&gt;"",IF(SUM(C261:D261)&lt;&gt;0,"是","否"),"是"))</f>
        <v>否</v>
      </c>
      <c r="G261" s="181" t="str">
        <f t="shared" ref="G261:G324" si="18">IF(LEN(A261)=3,"类",IF(LEN(A261)=5,"款","项"))</f>
        <v>项</v>
      </c>
      <c r="H261" s="181"/>
      <c r="I261" s="181" t="e">
        <f>SUMIF(#REF!,'12'!A261,#REF!)</f>
        <v>#REF!</v>
      </c>
      <c r="J261" s="181" t="e">
        <f t="shared" ref="J261:J324" si="19">D261-I261</f>
        <v>#REF!</v>
      </c>
    </row>
    <row r="262" s="324" customFormat="1" ht="36" customHeight="1" spans="1:10">
      <c r="A262" s="219">
        <v>2020202</v>
      </c>
      <c r="B262" s="337" t="s">
        <v>326</v>
      </c>
      <c r="C262" s="206">
        <f>SUMIFS('02'!E:E,'02'!A:A,A262)</f>
        <v>0</v>
      </c>
      <c r="D262" s="206">
        <v>0</v>
      </c>
      <c r="E262" s="336">
        <f t="shared" si="16"/>
        <v>0</v>
      </c>
      <c r="F262" s="334" t="str">
        <f t="shared" si="17"/>
        <v>否</v>
      </c>
      <c r="G262" s="181" t="str">
        <f t="shared" si="18"/>
        <v>项</v>
      </c>
      <c r="H262" s="181"/>
      <c r="I262" s="181" t="e">
        <f>SUMIF(#REF!,'12'!A262,#REF!)</f>
        <v>#REF!</v>
      </c>
      <c r="J262" s="181" t="e">
        <f t="shared" si="19"/>
        <v>#REF!</v>
      </c>
    </row>
    <row r="263" s="324" customFormat="1" ht="36" customHeight="1" spans="1:10">
      <c r="A263" s="219">
        <v>20203</v>
      </c>
      <c r="B263" s="335" t="s">
        <v>327</v>
      </c>
      <c r="C263" s="216">
        <f>SUM(C264:C265)</f>
        <v>0</v>
      </c>
      <c r="D263" s="216">
        <f>SUM(D264:D265)</f>
        <v>0</v>
      </c>
      <c r="E263" s="336">
        <f t="shared" si="16"/>
        <v>0</v>
      </c>
      <c r="F263" s="334" t="str">
        <f t="shared" si="17"/>
        <v>否</v>
      </c>
      <c r="G263" s="181" t="str">
        <f t="shared" si="18"/>
        <v>款</v>
      </c>
      <c r="H263" s="181"/>
      <c r="I263" s="181" t="e">
        <f>SUMIF(#REF!,'12'!A263,#REF!)</f>
        <v>#REF!</v>
      </c>
      <c r="J263" s="181" t="e">
        <f t="shared" si="19"/>
        <v>#REF!</v>
      </c>
    </row>
    <row r="264" s="324" customFormat="1" ht="36" customHeight="1" spans="1:10">
      <c r="A264" s="219">
        <v>2020304</v>
      </c>
      <c r="B264" s="337" t="s">
        <v>328</v>
      </c>
      <c r="C264" s="206">
        <f>SUMIFS('02'!E:E,'02'!A:A,A264)</f>
        <v>0</v>
      </c>
      <c r="D264" s="206">
        <v>0</v>
      </c>
      <c r="E264" s="336">
        <f t="shared" si="16"/>
        <v>0</v>
      </c>
      <c r="F264" s="334" t="str">
        <f t="shared" si="17"/>
        <v>否</v>
      </c>
      <c r="G264" s="181" t="str">
        <f t="shared" si="18"/>
        <v>项</v>
      </c>
      <c r="H264" s="181"/>
      <c r="I264" s="181" t="e">
        <f>SUMIF(#REF!,'12'!A264,#REF!)</f>
        <v>#REF!</v>
      </c>
      <c r="J264" s="181" t="e">
        <f t="shared" si="19"/>
        <v>#REF!</v>
      </c>
    </row>
    <row r="265" s="324" customFormat="1" ht="36" customHeight="1" spans="1:10">
      <c r="A265" s="219">
        <v>2020306</v>
      </c>
      <c r="B265" s="337" t="s">
        <v>327</v>
      </c>
      <c r="C265" s="206">
        <f>SUMIFS('02'!E:E,'02'!A:A,A265)</f>
        <v>0</v>
      </c>
      <c r="D265" s="206">
        <v>0</v>
      </c>
      <c r="E265" s="336">
        <f t="shared" si="16"/>
        <v>0</v>
      </c>
      <c r="F265" s="334" t="str">
        <f t="shared" si="17"/>
        <v>否</v>
      </c>
      <c r="G265" s="181" t="str">
        <f t="shared" si="18"/>
        <v>项</v>
      </c>
      <c r="H265" s="181"/>
      <c r="I265" s="181" t="e">
        <f>SUMIF(#REF!,'12'!A265,#REF!)</f>
        <v>#REF!</v>
      </c>
      <c r="J265" s="181" t="e">
        <f t="shared" si="19"/>
        <v>#REF!</v>
      </c>
    </row>
    <row r="266" s="324" customFormat="1" ht="36" customHeight="1" spans="1:10">
      <c r="A266" s="219">
        <v>20204</v>
      </c>
      <c r="B266" s="335" t="s">
        <v>329</v>
      </c>
      <c r="C266" s="216">
        <f>SUM(C267:C271)</f>
        <v>0</v>
      </c>
      <c r="D266" s="216">
        <f>SUM(D267:D271)</f>
        <v>0</v>
      </c>
      <c r="E266" s="336">
        <f t="shared" si="16"/>
        <v>0</v>
      </c>
      <c r="F266" s="334" t="str">
        <f t="shared" si="17"/>
        <v>否</v>
      </c>
      <c r="G266" s="181" t="str">
        <f t="shared" si="18"/>
        <v>款</v>
      </c>
      <c r="H266" s="181"/>
      <c r="I266" s="181" t="e">
        <f>SUMIF(#REF!,'12'!A266,#REF!)</f>
        <v>#REF!</v>
      </c>
      <c r="J266" s="181" t="e">
        <f t="shared" si="19"/>
        <v>#REF!</v>
      </c>
    </row>
    <row r="267" s="324" customFormat="1" ht="36" customHeight="1" spans="1:10">
      <c r="A267" s="219">
        <v>2020401</v>
      </c>
      <c r="B267" s="337" t="s">
        <v>330</v>
      </c>
      <c r="C267" s="206">
        <f>SUMIFS('02'!E:E,'02'!A:A,A267)</f>
        <v>0</v>
      </c>
      <c r="D267" s="206">
        <v>0</v>
      </c>
      <c r="E267" s="336">
        <f t="shared" si="16"/>
        <v>0</v>
      </c>
      <c r="F267" s="334" t="str">
        <f t="shared" si="17"/>
        <v>否</v>
      </c>
      <c r="G267" s="181" t="str">
        <f t="shared" si="18"/>
        <v>项</v>
      </c>
      <c r="H267" s="181"/>
      <c r="I267" s="181" t="e">
        <f>SUMIF(#REF!,'12'!A267,#REF!)</f>
        <v>#REF!</v>
      </c>
      <c r="J267" s="181" t="e">
        <f t="shared" si="19"/>
        <v>#REF!</v>
      </c>
    </row>
    <row r="268" s="324" customFormat="1" ht="36" customHeight="1" spans="1:10">
      <c r="A268" s="219">
        <v>2020402</v>
      </c>
      <c r="B268" s="337" t="s">
        <v>331</v>
      </c>
      <c r="C268" s="206">
        <f>SUMIFS('02'!E:E,'02'!A:A,A268)</f>
        <v>0</v>
      </c>
      <c r="D268" s="206">
        <v>0</v>
      </c>
      <c r="E268" s="336">
        <f t="shared" si="16"/>
        <v>0</v>
      </c>
      <c r="F268" s="334" t="str">
        <f t="shared" si="17"/>
        <v>否</v>
      </c>
      <c r="G268" s="181" t="str">
        <f t="shared" si="18"/>
        <v>项</v>
      </c>
      <c r="H268" s="181"/>
      <c r="I268" s="181" t="e">
        <f>SUMIF(#REF!,'12'!A268,#REF!)</f>
        <v>#REF!</v>
      </c>
      <c r="J268" s="181" t="e">
        <f t="shared" si="19"/>
        <v>#REF!</v>
      </c>
    </row>
    <row r="269" s="324" customFormat="1" ht="36" customHeight="1" spans="1:10">
      <c r="A269" s="219">
        <v>2020403</v>
      </c>
      <c r="B269" s="337" t="s">
        <v>332</v>
      </c>
      <c r="C269" s="206">
        <f>SUMIFS('02'!E:E,'02'!A:A,A269)</f>
        <v>0</v>
      </c>
      <c r="D269" s="206">
        <v>0</v>
      </c>
      <c r="E269" s="336">
        <f t="shared" si="16"/>
        <v>0</v>
      </c>
      <c r="F269" s="334" t="str">
        <f t="shared" si="17"/>
        <v>否</v>
      </c>
      <c r="G269" s="181" t="str">
        <f t="shared" si="18"/>
        <v>项</v>
      </c>
      <c r="H269" s="181"/>
      <c r="I269" s="181" t="e">
        <f>SUMIF(#REF!,'12'!A269,#REF!)</f>
        <v>#REF!</v>
      </c>
      <c r="J269" s="181" t="e">
        <f t="shared" si="19"/>
        <v>#REF!</v>
      </c>
    </row>
    <row r="270" s="324" customFormat="1" ht="36" customHeight="1" spans="1:10">
      <c r="A270" s="219">
        <v>2020404</v>
      </c>
      <c r="B270" s="337" t="s">
        <v>333</v>
      </c>
      <c r="C270" s="206">
        <f>SUMIFS('02'!E:E,'02'!A:A,A270)</f>
        <v>0</v>
      </c>
      <c r="D270" s="206">
        <v>0</v>
      </c>
      <c r="E270" s="336">
        <f t="shared" si="16"/>
        <v>0</v>
      </c>
      <c r="F270" s="334" t="str">
        <f t="shared" si="17"/>
        <v>否</v>
      </c>
      <c r="G270" s="181" t="str">
        <f t="shared" si="18"/>
        <v>项</v>
      </c>
      <c r="H270" s="181"/>
      <c r="I270" s="181" t="e">
        <f>SUMIF(#REF!,'12'!A270,#REF!)</f>
        <v>#REF!</v>
      </c>
      <c r="J270" s="181" t="e">
        <f t="shared" si="19"/>
        <v>#REF!</v>
      </c>
    </row>
    <row r="271" s="324" customFormat="1" ht="36" customHeight="1" spans="1:10">
      <c r="A271" s="219">
        <v>2020499</v>
      </c>
      <c r="B271" s="337" t="s">
        <v>334</v>
      </c>
      <c r="C271" s="206">
        <f>SUMIFS('02'!E:E,'02'!A:A,A271)</f>
        <v>0</v>
      </c>
      <c r="D271" s="206">
        <v>0</v>
      </c>
      <c r="E271" s="336">
        <f t="shared" si="16"/>
        <v>0</v>
      </c>
      <c r="F271" s="334" t="str">
        <f t="shared" si="17"/>
        <v>否</v>
      </c>
      <c r="G271" s="181" t="str">
        <f t="shared" si="18"/>
        <v>项</v>
      </c>
      <c r="H271" s="181"/>
      <c r="I271" s="181" t="e">
        <f>SUMIF(#REF!,'12'!A271,#REF!)</f>
        <v>#REF!</v>
      </c>
      <c r="J271" s="181" t="e">
        <f t="shared" si="19"/>
        <v>#REF!</v>
      </c>
    </row>
    <row r="272" s="260" customFormat="1" ht="36" customHeight="1" spans="1:10">
      <c r="A272" s="219">
        <v>20205</v>
      </c>
      <c r="B272" s="335" t="s">
        <v>335</v>
      </c>
      <c r="C272" s="206">
        <f>SUM(C273:C276)</f>
        <v>0</v>
      </c>
      <c r="D272" s="206">
        <f>SUM(D273:D276)</f>
        <v>0</v>
      </c>
      <c r="E272" s="336">
        <f t="shared" si="16"/>
        <v>0</v>
      </c>
      <c r="F272" s="334" t="str">
        <f t="shared" si="17"/>
        <v>否</v>
      </c>
      <c r="G272" s="181" t="str">
        <f t="shared" si="18"/>
        <v>款</v>
      </c>
      <c r="H272" s="181"/>
      <c r="I272" s="181" t="e">
        <f>SUMIF(#REF!,'12'!A272,#REF!)</f>
        <v>#REF!</v>
      </c>
      <c r="J272" s="181" t="e">
        <f t="shared" si="19"/>
        <v>#REF!</v>
      </c>
    </row>
    <row r="273" s="260" customFormat="1" ht="36" customHeight="1" spans="1:10">
      <c r="A273" s="219">
        <v>2020503</v>
      </c>
      <c r="B273" s="341" t="s">
        <v>336</v>
      </c>
      <c r="C273" s="206">
        <f>SUMIFS('02'!E:E,'02'!A:A,A273)</f>
        <v>0</v>
      </c>
      <c r="D273" s="206">
        <v>0</v>
      </c>
      <c r="E273" s="336">
        <f t="shared" si="16"/>
        <v>0</v>
      </c>
      <c r="F273" s="334" t="str">
        <f t="shared" si="17"/>
        <v>否</v>
      </c>
      <c r="G273" s="181" t="str">
        <f t="shared" si="18"/>
        <v>项</v>
      </c>
      <c r="H273" s="181"/>
      <c r="I273" s="181" t="e">
        <f>SUMIF(#REF!,'12'!A273,#REF!)</f>
        <v>#REF!</v>
      </c>
      <c r="J273" s="181" t="e">
        <f t="shared" si="19"/>
        <v>#REF!</v>
      </c>
    </row>
    <row r="274" s="260" customFormat="1" ht="36" customHeight="1" spans="1:10">
      <c r="A274" s="219">
        <v>2020504</v>
      </c>
      <c r="B274" s="341" t="s">
        <v>337</v>
      </c>
      <c r="C274" s="206">
        <f>SUMIFS('02'!E:E,'02'!A:A,A274)</f>
        <v>0</v>
      </c>
      <c r="D274" s="206">
        <v>0</v>
      </c>
      <c r="E274" s="336">
        <f t="shared" si="16"/>
        <v>0</v>
      </c>
      <c r="F274" s="334" t="str">
        <f t="shared" si="17"/>
        <v>否</v>
      </c>
      <c r="G274" s="181" t="str">
        <f t="shared" si="18"/>
        <v>项</v>
      </c>
      <c r="H274" s="181"/>
      <c r="I274" s="181" t="e">
        <f>SUMIF(#REF!,'12'!A274,#REF!)</f>
        <v>#REF!</v>
      </c>
      <c r="J274" s="181" t="e">
        <f t="shared" si="19"/>
        <v>#REF!</v>
      </c>
    </row>
    <row r="275" s="260" customFormat="1" ht="36" customHeight="1" spans="1:10">
      <c r="A275" s="219">
        <v>2020505</v>
      </c>
      <c r="B275" s="341" t="s">
        <v>338</v>
      </c>
      <c r="C275" s="206">
        <f>SUMIFS('02'!E:E,'02'!A:A,A275)</f>
        <v>0</v>
      </c>
      <c r="D275" s="206">
        <v>0</v>
      </c>
      <c r="E275" s="336">
        <f t="shared" si="16"/>
        <v>0</v>
      </c>
      <c r="F275" s="334" t="str">
        <f t="shared" si="17"/>
        <v>否</v>
      </c>
      <c r="G275" s="181" t="str">
        <f t="shared" si="18"/>
        <v>项</v>
      </c>
      <c r="H275" s="181"/>
      <c r="I275" s="181" t="e">
        <f>SUMIF(#REF!,'12'!A275,#REF!)</f>
        <v>#REF!</v>
      </c>
      <c r="J275" s="181" t="e">
        <f t="shared" si="19"/>
        <v>#REF!</v>
      </c>
    </row>
    <row r="276" s="260" customFormat="1" ht="36" customHeight="1" spans="1:10">
      <c r="A276" s="219">
        <v>2020599</v>
      </c>
      <c r="B276" s="341" t="s">
        <v>339</v>
      </c>
      <c r="C276" s="206">
        <f>SUMIFS('02'!E:E,'02'!A:A,A276)</f>
        <v>0</v>
      </c>
      <c r="D276" s="206">
        <v>0</v>
      </c>
      <c r="E276" s="336">
        <f t="shared" si="16"/>
        <v>0</v>
      </c>
      <c r="F276" s="334" t="str">
        <f t="shared" si="17"/>
        <v>否</v>
      </c>
      <c r="G276" s="181" t="str">
        <f t="shared" si="18"/>
        <v>项</v>
      </c>
      <c r="H276" s="181"/>
      <c r="I276" s="181" t="e">
        <f>SUMIF(#REF!,'12'!A276,#REF!)</f>
        <v>#REF!</v>
      </c>
      <c r="J276" s="181" t="e">
        <f t="shared" si="19"/>
        <v>#REF!</v>
      </c>
    </row>
    <row r="277" s="260" customFormat="1" ht="36" customHeight="1" spans="1:10">
      <c r="A277" s="219">
        <v>20206</v>
      </c>
      <c r="B277" s="202" t="s">
        <v>340</v>
      </c>
      <c r="C277" s="206">
        <f>C278</f>
        <v>0</v>
      </c>
      <c r="D277" s="206">
        <f>D278</f>
        <v>0</v>
      </c>
      <c r="E277" s="336">
        <f t="shared" si="16"/>
        <v>0</v>
      </c>
      <c r="F277" s="334" t="str">
        <f t="shared" si="17"/>
        <v>否</v>
      </c>
      <c r="G277" s="181" t="str">
        <f t="shared" si="18"/>
        <v>款</v>
      </c>
      <c r="H277" s="181"/>
      <c r="I277" s="181" t="e">
        <f>SUMIF(#REF!,'12'!A277,#REF!)</f>
        <v>#REF!</v>
      </c>
      <c r="J277" s="181" t="e">
        <f t="shared" si="19"/>
        <v>#REF!</v>
      </c>
    </row>
    <row r="278" s="260" customFormat="1" ht="36" customHeight="1" spans="1:10">
      <c r="A278" s="219">
        <v>2020601</v>
      </c>
      <c r="B278" s="341" t="s">
        <v>340</v>
      </c>
      <c r="C278" s="206">
        <f>SUMIFS('02'!E:E,'02'!A:A,A278)</f>
        <v>0</v>
      </c>
      <c r="D278" s="206">
        <v>0</v>
      </c>
      <c r="E278" s="336">
        <f t="shared" si="16"/>
        <v>0</v>
      </c>
      <c r="F278" s="334" t="str">
        <f t="shared" si="17"/>
        <v>否</v>
      </c>
      <c r="G278" s="181" t="str">
        <f t="shared" si="18"/>
        <v>项</v>
      </c>
      <c r="H278" s="181"/>
      <c r="I278" s="181" t="e">
        <f>SUMIF(#REF!,'12'!A278,#REF!)</f>
        <v>#REF!</v>
      </c>
      <c r="J278" s="181" t="e">
        <f t="shared" si="19"/>
        <v>#REF!</v>
      </c>
    </row>
    <row r="279" s="260" customFormat="1" ht="36" customHeight="1" spans="1:10">
      <c r="A279" s="219">
        <v>20207</v>
      </c>
      <c r="B279" s="202" t="s">
        <v>341</v>
      </c>
      <c r="C279" s="206">
        <f>SUM(C280:C283)</f>
        <v>0</v>
      </c>
      <c r="D279" s="206">
        <f>SUM(D280:D283)</f>
        <v>0</v>
      </c>
      <c r="E279" s="336">
        <f t="shared" si="16"/>
        <v>0</v>
      </c>
      <c r="F279" s="334" t="str">
        <f t="shared" si="17"/>
        <v>否</v>
      </c>
      <c r="G279" s="181" t="str">
        <f t="shared" si="18"/>
        <v>款</v>
      </c>
      <c r="H279" s="181"/>
      <c r="I279" s="181" t="e">
        <f>SUMIF(#REF!,'12'!A279,#REF!)</f>
        <v>#REF!</v>
      </c>
      <c r="J279" s="181" t="e">
        <f t="shared" si="19"/>
        <v>#REF!</v>
      </c>
    </row>
    <row r="280" s="260" customFormat="1" ht="36" customHeight="1" spans="1:10">
      <c r="A280" s="219">
        <v>2020701</v>
      </c>
      <c r="B280" s="341" t="s">
        <v>342</v>
      </c>
      <c r="C280" s="206">
        <f>SUMIFS('02'!E:E,'02'!A:A,A280)</f>
        <v>0</v>
      </c>
      <c r="D280" s="206">
        <v>0</v>
      </c>
      <c r="E280" s="336">
        <f t="shared" si="16"/>
        <v>0</v>
      </c>
      <c r="F280" s="334" t="str">
        <f t="shared" si="17"/>
        <v>否</v>
      </c>
      <c r="G280" s="181" t="str">
        <f t="shared" si="18"/>
        <v>项</v>
      </c>
      <c r="H280" s="181"/>
      <c r="I280" s="181" t="e">
        <f>SUMIF(#REF!,'12'!A280,#REF!)</f>
        <v>#REF!</v>
      </c>
      <c r="J280" s="181" t="e">
        <f t="shared" si="19"/>
        <v>#REF!</v>
      </c>
    </row>
    <row r="281" s="260" customFormat="1" ht="36" customHeight="1" spans="1:10">
      <c r="A281" s="219">
        <v>2020702</v>
      </c>
      <c r="B281" s="341" t="s">
        <v>343</v>
      </c>
      <c r="C281" s="206">
        <f>SUMIFS('02'!E:E,'02'!A:A,A281)</f>
        <v>0</v>
      </c>
      <c r="D281" s="206">
        <v>0</v>
      </c>
      <c r="E281" s="336">
        <f t="shared" si="16"/>
        <v>0</v>
      </c>
      <c r="F281" s="334" t="str">
        <f t="shared" si="17"/>
        <v>否</v>
      </c>
      <c r="G281" s="181" t="str">
        <f t="shared" si="18"/>
        <v>项</v>
      </c>
      <c r="H281" s="181"/>
      <c r="I281" s="181" t="e">
        <f>SUMIF(#REF!,'12'!A281,#REF!)</f>
        <v>#REF!</v>
      </c>
      <c r="J281" s="181" t="e">
        <f t="shared" si="19"/>
        <v>#REF!</v>
      </c>
    </row>
    <row r="282" s="260" customFormat="1" ht="36" customHeight="1" spans="1:10">
      <c r="A282" s="219">
        <v>2020703</v>
      </c>
      <c r="B282" s="341" t="s">
        <v>344</v>
      </c>
      <c r="C282" s="206">
        <f>SUMIFS('02'!E:E,'02'!A:A,A282)</f>
        <v>0</v>
      </c>
      <c r="D282" s="206">
        <v>0</v>
      </c>
      <c r="E282" s="336">
        <f t="shared" si="16"/>
        <v>0</v>
      </c>
      <c r="F282" s="334" t="str">
        <f t="shared" si="17"/>
        <v>否</v>
      </c>
      <c r="G282" s="181" t="str">
        <f t="shared" si="18"/>
        <v>项</v>
      </c>
      <c r="H282" s="181"/>
      <c r="I282" s="181" t="e">
        <f>SUMIF(#REF!,'12'!A282,#REF!)</f>
        <v>#REF!</v>
      </c>
      <c r="J282" s="181" t="e">
        <f t="shared" si="19"/>
        <v>#REF!</v>
      </c>
    </row>
    <row r="283" s="260" customFormat="1" ht="36" customHeight="1" spans="1:10">
      <c r="A283" s="219">
        <v>2020799</v>
      </c>
      <c r="B283" s="341" t="s">
        <v>345</v>
      </c>
      <c r="C283" s="206">
        <f>SUMIFS('02'!E:E,'02'!A:A,A283)</f>
        <v>0</v>
      </c>
      <c r="D283" s="206">
        <v>0</v>
      </c>
      <c r="E283" s="336">
        <f t="shared" si="16"/>
        <v>0</v>
      </c>
      <c r="F283" s="334" t="str">
        <f t="shared" si="17"/>
        <v>否</v>
      </c>
      <c r="G283" s="181" t="str">
        <f t="shared" si="18"/>
        <v>项</v>
      </c>
      <c r="H283" s="181"/>
      <c r="I283" s="181" t="e">
        <f>SUMIF(#REF!,'12'!A283,#REF!)</f>
        <v>#REF!</v>
      </c>
      <c r="J283" s="181" t="e">
        <f t="shared" si="19"/>
        <v>#REF!</v>
      </c>
    </row>
    <row r="284" s="260" customFormat="1" ht="36" customHeight="1" spans="1:10">
      <c r="A284" s="219">
        <v>20208</v>
      </c>
      <c r="B284" s="202" t="s">
        <v>346</v>
      </c>
      <c r="C284" s="206">
        <f>SUM(C285:C289)</f>
        <v>0</v>
      </c>
      <c r="D284" s="206">
        <f>SUM(D285:D289)</f>
        <v>0</v>
      </c>
      <c r="E284" s="336">
        <f t="shared" si="16"/>
        <v>0</v>
      </c>
      <c r="F284" s="334" t="str">
        <f t="shared" si="17"/>
        <v>否</v>
      </c>
      <c r="G284" s="181" t="str">
        <f t="shared" si="18"/>
        <v>款</v>
      </c>
      <c r="H284" s="181"/>
      <c r="I284" s="181" t="e">
        <f>SUMIF(#REF!,'12'!A284,#REF!)</f>
        <v>#REF!</v>
      </c>
      <c r="J284" s="181" t="e">
        <f t="shared" si="19"/>
        <v>#REF!</v>
      </c>
    </row>
    <row r="285" s="260" customFormat="1" ht="36" customHeight="1" spans="1:10">
      <c r="A285" s="219">
        <v>2020801</v>
      </c>
      <c r="B285" s="341" t="s">
        <v>187</v>
      </c>
      <c r="C285" s="206">
        <f>SUMIFS('02'!E:E,'02'!A:A,A285)</f>
        <v>0</v>
      </c>
      <c r="D285" s="206">
        <v>0</v>
      </c>
      <c r="E285" s="336">
        <f t="shared" si="16"/>
        <v>0</v>
      </c>
      <c r="F285" s="334" t="str">
        <f t="shared" si="17"/>
        <v>否</v>
      </c>
      <c r="G285" s="181" t="str">
        <f t="shared" si="18"/>
        <v>项</v>
      </c>
      <c r="H285" s="181"/>
      <c r="I285" s="181" t="e">
        <f>SUMIF(#REF!,'12'!A285,#REF!)</f>
        <v>#REF!</v>
      </c>
      <c r="J285" s="181" t="e">
        <f t="shared" si="19"/>
        <v>#REF!</v>
      </c>
    </row>
    <row r="286" s="260" customFormat="1" ht="36" customHeight="1" spans="1:10">
      <c r="A286" s="219">
        <v>2020802</v>
      </c>
      <c r="B286" s="341" t="s">
        <v>188</v>
      </c>
      <c r="C286" s="206">
        <f>SUMIFS('02'!E:E,'02'!A:A,A286)</f>
        <v>0</v>
      </c>
      <c r="D286" s="206">
        <v>0</v>
      </c>
      <c r="E286" s="336">
        <f t="shared" si="16"/>
        <v>0</v>
      </c>
      <c r="F286" s="334" t="str">
        <f t="shared" si="17"/>
        <v>否</v>
      </c>
      <c r="G286" s="181" t="str">
        <f t="shared" si="18"/>
        <v>项</v>
      </c>
      <c r="H286" s="181"/>
      <c r="I286" s="181" t="e">
        <f>SUMIF(#REF!,'12'!A286,#REF!)</f>
        <v>#REF!</v>
      </c>
      <c r="J286" s="181" t="e">
        <f t="shared" si="19"/>
        <v>#REF!</v>
      </c>
    </row>
    <row r="287" s="260" customFormat="1" ht="36" customHeight="1" spans="1:10">
      <c r="A287" s="219">
        <v>2020803</v>
      </c>
      <c r="B287" s="341" t="s">
        <v>189</v>
      </c>
      <c r="C287" s="206">
        <f>SUMIFS('02'!E:E,'02'!A:A,A287)</f>
        <v>0</v>
      </c>
      <c r="D287" s="206">
        <v>0</v>
      </c>
      <c r="E287" s="336">
        <f t="shared" si="16"/>
        <v>0</v>
      </c>
      <c r="F287" s="334" t="str">
        <f t="shared" si="17"/>
        <v>否</v>
      </c>
      <c r="G287" s="181" t="str">
        <f t="shared" si="18"/>
        <v>项</v>
      </c>
      <c r="H287" s="181"/>
      <c r="I287" s="181" t="e">
        <f>SUMIF(#REF!,'12'!A287,#REF!)</f>
        <v>#REF!</v>
      </c>
      <c r="J287" s="181" t="e">
        <f t="shared" si="19"/>
        <v>#REF!</v>
      </c>
    </row>
    <row r="288" s="260" customFormat="1" ht="36" customHeight="1" spans="1:10">
      <c r="A288" s="219">
        <v>2020850</v>
      </c>
      <c r="B288" s="341" t="s">
        <v>196</v>
      </c>
      <c r="C288" s="206">
        <f>SUMIFS('02'!E:E,'02'!A:A,A288)</f>
        <v>0</v>
      </c>
      <c r="D288" s="206">
        <v>0</v>
      </c>
      <c r="E288" s="336">
        <f t="shared" si="16"/>
        <v>0</v>
      </c>
      <c r="F288" s="334" t="str">
        <f t="shared" si="17"/>
        <v>否</v>
      </c>
      <c r="G288" s="181" t="str">
        <f t="shared" si="18"/>
        <v>项</v>
      </c>
      <c r="H288" s="181"/>
      <c r="I288" s="181" t="e">
        <f>SUMIF(#REF!,'12'!A288,#REF!)</f>
        <v>#REF!</v>
      </c>
      <c r="J288" s="181" t="e">
        <f t="shared" si="19"/>
        <v>#REF!</v>
      </c>
    </row>
    <row r="289" s="260" customFormat="1" ht="36" customHeight="1" spans="1:10">
      <c r="A289" s="219">
        <v>2020899</v>
      </c>
      <c r="B289" s="341" t="s">
        <v>347</v>
      </c>
      <c r="C289" s="206">
        <f>SUMIFS('02'!E:E,'02'!A:A,A289)</f>
        <v>0</v>
      </c>
      <c r="D289" s="206">
        <v>0</v>
      </c>
      <c r="E289" s="336">
        <f t="shared" si="16"/>
        <v>0</v>
      </c>
      <c r="F289" s="334" t="str">
        <f t="shared" si="17"/>
        <v>否</v>
      </c>
      <c r="G289" s="181" t="str">
        <f t="shared" si="18"/>
        <v>项</v>
      </c>
      <c r="H289" s="181"/>
      <c r="I289" s="181" t="e">
        <f>SUMIF(#REF!,'12'!A289,#REF!)</f>
        <v>#REF!</v>
      </c>
      <c r="J289" s="181" t="e">
        <f t="shared" si="19"/>
        <v>#REF!</v>
      </c>
    </row>
    <row r="290" s="260" customFormat="1" ht="36" customHeight="1" spans="1:10">
      <c r="A290" s="219">
        <v>20299</v>
      </c>
      <c r="B290" s="335" t="s">
        <v>348</v>
      </c>
      <c r="C290" s="206">
        <f>C291</f>
        <v>0</v>
      </c>
      <c r="D290" s="206">
        <f>D291</f>
        <v>0</v>
      </c>
      <c r="E290" s="336">
        <f t="shared" si="16"/>
        <v>0</v>
      </c>
      <c r="F290" s="334" t="str">
        <f t="shared" si="17"/>
        <v>否</v>
      </c>
      <c r="G290" s="181" t="str">
        <f t="shared" si="18"/>
        <v>款</v>
      </c>
      <c r="H290" s="181"/>
      <c r="I290" s="181" t="e">
        <f>SUMIF(#REF!,'12'!A290,#REF!)</f>
        <v>#REF!</v>
      </c>
      <c r="J290" s="181" t="e">
        <f t="shared" si="19"/>
        <v>#REF!</v>
      </c>
    </row>
    <row r="291" s="260" customFormat="1" ht="36" customHeight="1" spans="1:10">
      <c r="A291" s="219">
        <v>2029999</v>
      </c>
      <c r="B291" s="341" t="s">
        <v>348</v>
      </c>
      <c r="C291" s="206">
        <f>SUMIFS('02'!E:E,'02'!A:A,A291)</f>
        <v>0</v>
      </c>
      <c r="D291" s="206">
        <v>0</v>
      </c>
      <c r="E291" s="336">
        <f t="shared" si="16"/>
        <v>0</v>
      </c>
      <c r="F291" s="334" t="str">
        <f t="shared" si="17"/>
        <v>否</v>
      </c>
      <c r="G291" s="181" t="str">
        <f t="shared" si="18"/>
        <v>项</v>
      </c>
      <c r="H291" s="181"/>
      <c r="I291" s="181" t="e">
        <f>SUMIF(#REF!,'12'!A291,#REF!)</f>
        <v>#REF!</v>
      </c>
      <c r="J291" s="181" t="e">
        <f t="shared" si="19"/>
        <v>#REF!</v>
      </c>
    </row>
    <row r="292" ht="23.5" customHeight="1" spans="1:10">
      <c r="A292" s="340">
        <v>203</v>
      </c>
      <c r="B292" s="332" t="s">
        <v>140</v>
      </c>
      <c r="C292" s="216">
        <f>SUM(C293,C297,C299,C301,C309)</f>
        <v>196</v>
      </c>
      <c r="D292" s="216">
        <f>SUM(D293,D297,D299,D301,D309)</f>
        <v>135</v>
      </c>
      <c r="E292" s="333">
        <f t="shared" si="16"/>
        <v>68.8775510204082</v>
      </c>
      <c r="F292" s="334" t="str">
        <f t="shared" si="17"/>
        <v>是</v>
      </c>
      <c r="G292" s="181" t="str">
        <f t="shared" si="18"/>
        <v>类</v>
      </c>
      <c r="I292" s="181" t="e">
        <f>SUMIF(#REF!,'12'!A292,#REF!)</f>
        <v>#REF!</v>
      </c>
      <c r="J292" s="181" t="e">
        <f t="shared" si="19"/>
        <v>#REF!</v>
      </c>
    </row>
    <row r="293" ht="36" customHeight="1" spans="1:10">
      <c r="A293" s="342">
        <v>20301</v>
      </c>
      <c r="B293" s="335" t="s">
        <v>349</v>
      </c>
      <c r="C293" s="147">
        <f>SUM(C294:C296)</f>
        <v>0</v>
      </c>
      <c r="D293" s="147">
        <f>SUM(D294:D296)</f>
        <v>0</v>
      </c>
      <c r="E293" s="336">
        <f t="shared" si="16"/>
        <v>0</v>
      </c>
      <c r="F293" s="334" t="str">
        <f t="shared" si="17"/>
        <v>否</v>
      </c>
      <c r="G293" s="181" t="str">
        <f t="shared" si="18"/>
        <v>款</v>
      </c>
      <c r="I293" s="181" t="e">
        <f>SUMIF(#REF!,'12'!A293,#REF!)</f>
        <v>#REF!</v>
      </c>
      <c r="J293" s="181" t="e">
        <f t="shared" si="19"/>
        <v>#REF!</v>
      </c>
    </row>
    <row r="294" s="260" customFormat="1" ht="36" customHeight="1" spans="1:10">
      <c r="A294" s="342">
        <v>2030101</v>
      </c>
      <c r="B294" s="337" t="s">
        <v>350</v>
      </c>
      <c r="C294" s="206">
        <f>SUMIFS('02'!E:E,'02'!A:A,A294)</f>
        <v>0</v>
      </c>
      <c r="D294" s="206">
        <v>0</v>
      </c>
      <c r="E294" s="336">
        <f t="shared" si="16"/>
        <v>0</v>
      </c>
      <c r="F294" s="334" t="str">
        <f t="shared" si="17"/>
        <v>否</v>
      </c>
      <c r="G294" s="181" t="str">
        <f t="shared" si="18"/>
        <v>项</v>
      </c>
      <c r="H294" s="181"/>
      <c r="I294" s="181" t="e">
        <f>SUMIF(#REF!,'12'!A294,#REF!)</f>
        <v>#REF!</v>
      </c>
      <c r="J294" s="181" t="e">
        <f t="shared" si="19"/>
        <v>#REF!</v>
      </c>
    </row>
    <row r="295" s="260" customFormat="1" ht="36" customHeight="1" spans="1:10">
      <c r="A295" s="342">
        <v>2030102</v>
      </c>
      <c r="B295" s="337" t="s">
        <v>351</v>
      </c>
      <c r="C295" s="206">
        <f>SUMIFS('02'!E:E,'02'!A:A,A295)</f>
        <v>0</v>
      </c>
      <c r="D295" s="206">
        <v>0</v>
      </c>
      <c r="E295" s="336">
        <f t="shared" si="16"/>
        <v>0</v>
      </c>
      <c r="F295" s="334" t="str">
        <f t="shared" si="17"/>
        <v>否</v>
      </c>
      <c r="G295" s="181" t="str">
        <f t="shared" si="18"/>
        <v>项</v>
      </c>
      <c r="H295" s="181"/>
      <c r="I295" s="181" t="e">
        <f>SUMIF(#REF!,'12'!A295,#REF!)</f>
        <v>#REF!</v>
      </c>
      <c r="J295" s="181" t="e">
        <f t="shared" si="19"/>
        <v>#REF!</v>
      </c>
    </row>
    <row r="296" s="260" customFormat="1" ht="36" customHeight="1" spans="1:10">
      <c r="A296" s="342">
        <v>2030199</v>
      </c>
      <c r="B296" s="337" t="s">
        <v>352</v>
      </c>
      <c r="C296" s="206">
        <f>SUMIFS('02'!E:E,'02'!A:A,A296)</f>
        <v>0</v>
      </c>
      <c r="D296" s="206">
        <v>0</v>
      </c>
      <c r="E296" s="336">
        <f t="shared" si="16"/>
        <v>0</v>
      </c>
      <c r="F296" s="334" t="str">
        <f t="shared" si="17"/>
        <v>否</v>
      </c>
      <c r="G296" s="181" t="str">
        <f t="shared" si="18"/>
        <v>项</v>
      </c>
      <c r="H296" s="181"/>
      <c r="I296" s="181" t="e">
        <f>SUMIF(#REF!,'12'!A296,#REF!)</f>
        <v>#REF!</v>
      </c>
      <c r="J296" s="181" t="e">
        <f t="shared" si="19"/>
        <v>#REF!</v>
      </c>
    </row>
    <row r="297" s="260" customFormat="1" ht="36" customHeight="1" spans="1:10">
      <c r="A297" s="342">
        <v>20304</v>
      </c>
      <c r="B297" s="335" t="s">
        <v>353</v>
      </c>
      <c r="C297" s="206">
        <f>C298</f>
        <v>0</v>
      </c>
      <c r="D297" s="206">
        <f>D298</f>
        <v>0</v>
      </c>
      <c r="E297" s="336">
        <f t="shared" si="16"/>
        <v>0</v>
      </c>
      <c r="F297" s="334" t="str">
        <f t="shared" si="17"/>
        <v>否</v>
      </c>
      <c r="G297" s="181" t="str">
        <f t="shared" si="18"/>
        <v>款</v>
      </c>
      <c r="H297" s="181"/>
      <c r="I297" s="181" t="e">
        <f>SUMIF(#REF!,'12'!A297,#REF!)</f>
        <v>#REF!</v>
      </c>
      <c r="J297" s="181" t="e">
        <f t="shared" si="19"/>
        <v>#REF!</v>
      </c>
    </row>
    <row r="298" s="260" customFormat="1" ht="36" customHeight="1" spans="1:10">
      <c r="A298" s="342">
        <v>2030401</v>
      </c>
      <c r="B298" s="337" t="s">
        <v>353</v>
      </c>
      <c r="C298" s="206">
        <f>SUMIFS('02'!E:E,'02'!A:A,A298)</f>
        <v>0</v>
      </c>
      <c r="D298" s="206">
        <v>0</v>
      </c>
      <c r="E298" s="336">
        <f t="shared" si="16"/>
        <v>0</v>
      </c>
      <c r="F298" s="334" t="str">
        <f t="shared" si="17"/>
        <v>否</v>
      </c>
      <c r="G298" s="181" t="str">
        <f t="shared" si="18"/>
        <v>项</v>
      </c>
      <c r="H298" s="181"/>
      <c r="I298" s="181" t="e">
        <f>SUMIF(#REF!,'12'!A298,#REF!)</f>
        <v>#REF!</v>
      </c>
      <c r="J298" s="181" t="e">
        <f t="shared" si="19"/>
        <v>#REF!</v>
      </c>
    </row>
    <row r="299" s="260" customFormat="1" ht="36" customHeight="1" spans="1:10">
      <c r="A299" s="342">
        <v>20305</v>
      </c>
      <c r="B299" s="335" t="s">
        <v>354</v>
      </c>
      <c r="C299" s="147">
        <f>C300</f>
        <v>0</v>
      </c>
      <c r="D299" s="147">
        <f>D300</f>
        <v>0</v>
      </c>
      <c r="E299" s="336">
        <f t="shared" si="16"/>
        <v>0</v>
      </c>
      <c r="F299" s="334" t="str">
        <f t="shared" si="17"/>
        <v>否</v>
      </c>
      <c r="G299" s="181" t="str">
        <f t="shared" si="18"/>
        <v>款</v>
      </c>
      <c r="H299" s="181"/>
      <c r="I299" s="181" t="e">
        <f>SUMIF(#REF!,'12'!A299,#REF!)</f>
        <v>#REF!</v>
      </c>
      <c r="J299" s="181" t="e">
        <f t="shared" si="19"/>
        <v>#REF!</v>
      </c>
    </row>
    <row r="300" s="260" customFormat="1" ht="36" customHeight="1" spans="1:10">
      <c r="A300" s="342">
        <v>2030501</v>
      </c>
      <c r="B300" s="337" t="s">
        <v>354</v>
      </c>
      <c r="C300" s="206">
        <f>SUMIFS('02'!E:E,'02'!A:A,A300)</f>
        <v>0</v>
      </c>
      <c r="D300" s="206">
        <v>0</v>
      </c>
      <c r="E300" s="336">
        <f t="shared" si="16"/>
        <v>0</v>
      </c>
      <c r="F300" s="334" t="str">
        <f t="shared" si="17"/>
        <v>否</v>
      </c>
      <c r="G300" s="181" t="str">
        <f t="shared" si="18"/>
        <v>项</v>
      </c>
      <c r="H300" s="181"/>
      <c r="I300" s="181" t="e">
        <f>SUMIF(#REF!,'12'!A300,#REF!)</f>
        <v>#REF!</v>
      </c>
      <c r="J300" s="181" t="e">
        <f t="shared" si="19"/>
        <v>#REF!</v>
      </c>
    </row>
    <row r="301" ht="23.5" customHeight="1" spans="1:10">
      <c r="A301" s="219">
        <v>20306</v>
      </c>
      <c r="B301" s="335" t="s">
        <v>355</v>
      </c>
      <c r="C301" s="147">
        <f>SUM(C302:C308)</f>
        <v>196</v>
      </c>
      <c r="D301" s="147">
        <f>SUM(D302:D308)</f>
        <v>135</v>
      </c>
      <c r="E301" s="336">
        <f t="shared" si="16"/>
        <v>68.8775510204082</v>
      </c>
      <c r="F301" s="334" t="str">
        <f t="shared" si="17"/>
        <v>是</v>
      </c>
      <c r="G301" s="181" t="str">
        <f t="shared" si="18"/>
        <v>款</v>
      </c>
      <c r="I301" s="181" t="e">
        <f>SUMIF(#REF!,'12'!A301,#REF!)</f>
        <v>#REF!</v>
      </c>
      <c r="J301" s="181" t="e">
        <f t="shared" si="19"/>
        <v>#REF!</v>
      </c>
    </row>
    <row r="302" s="260" customFormat="1" ht="23.5" customHeight="1" spans="1:10">
      <c r="A302" s="219">
        <v>2030601</v>
      </c>
      <c r="B302" s="337" t="s">
        <v>356</v>
      </c>
      <c r="C302" s="206">
        <f>SUMIFS('02'!E:E,'02'!A:A,A302)</f>
        <v>103</v>
      </c>
      <c r="D302" s="206">
        <v>20</v>
      </c>
      <c r="E302" s="336">
        <f t="shared" si="16"/>
        <v>19.4174757281553</v>
      </c>
      <c r="F302" s="334" t="str">
        <f t="shared" si="17"/>
        <v>是</v>
      </c>
      <c r="G302" s="181" t="str">
        <f t="shared" si="18"/>
        <v>项</v>
      </c>
      <c r="H302" s="181"/>
      <c r="I302" s="181" t="e">
        <f>SUMIF(#REF!,'12'!A302,#REF!)</f>
        <v>#REF!</v>
      </c>
      <c r="J302" s="181" t="e">
        <f t="shared" si="19"/>
        <v>#REF!</v>
      </c>
    </row>
    <row r="303" s="260" customFormat="1" ht="36" customHeight="1" spans="1:10">
      <c r="A303" s="219">
        <v>2030602</v>
      </c>
      <c r="B303" s="337" t="s">
        <v>357</v>
      </c>
      <c r="C303" s="206">
        <f>SUMIFS('02'!E:E,'02'!A:A,A303)</f>
        <v>0</v>
      </c>
      <c r="D303" s="206">
        <v>0</v>
      </c>
      <c r="E303" s="336">
        <f t="shared" si="16"/>
        <v>0</v>
      </c>
      <c r="F303" s="334" t="str">
        <f t="shared" si="17"/>
        <v>否</v>
      </c>
      <c r="G303" s="181" t="str">
        <f t="shared" si="18"/>
        <v>项</v>
      </c>
      <c r="H303" s="181"/>
      <c r="I303" s="181" t="e">
        <f>SUMIF(#REF!,'12'!A303,#REF!)</f>
        <v>#REF!</v>
      </c>
      <c r="J303" s="181" t="e">
        <f t="shared" si="19"/>
        <v>#REF!</v>
      </c>
    </row>
    <row r="304" s="260" customFormat="1" ht="23.5" customHeight="1" spans="1:10">
      <c r="A304" s="219">
        <v>2030603</v>
      </c>
      <c r="B304" s="337" t="s">
        <v>358</v>
      </c>
      <c r="C304" s="206">
        <f>SUMIFS('02'!E:E,'02'!A:A,A304)</f>
        <v>5</v>
      </c>
      <c r="D304" s="206">
        <v>0</v>
      </c>
      <c r="E304" s="336">
        <f t="shared" si="16"/>
        <v>0</v>
      </c>
      <c r="F304" s="334" t="str">
        <f t="shared" si="17"/>
        <v>是</v>
      </c>
      <c r="G304" s="181" t="str">
        <f t="shared" si="18"/>
        <v>项</v>
      </c>
      <c r="H304" s="181"/>
      <c r="I304" s="181" t="e">
        <f>SUMIF(#REF!,'12'!A304,#REF!)</f>
        <v>#REF!</v>
      </c>
      <c r="J304" s="181" t="e">
        <f t="shared" si="19"/>
        <v>#REF!</v>
      </c>
    </row>
    <row r="305" s="260" customFormat="1" ht="36" customHeight="1" spans="1:10">
      <c r="A305" s="219">
        <v>2030604</v>
      </c>
      <c r="B305" s="337" t="s">
        <v>359</v>
      </c>
      <c r="C305" s="206">
        <f>SUMIFS('02'!E:E,'02'!A:A,A305)</f>
        <v>0</v>
      </c>
      <c r="D305" s="206">
        <v>0</v>
      </c>
      <c r="E305" s="336">
        <f t="shared" si="16"/>
        <v>0</v>
      </c>
      <c r="F305" s="334" t="str">
        <f t="shared" si="17"/>
        <v>否</v>
      </c>
      <c r="G305" s="181" t="str">
        <f t="shared" si="18"/>
        <v>项</v>
      </c>
      <c r="H305" s="181"/>
      <c r="I305" s="181" t="e">
        <f>SUMIF(#REF!,'12'!A305,#REF!)</f>
        <v>#REF!</v>
      </c>
      <c r="J305" s="181" t="e">
        <f t="shared" si="19"/>
        <v>#REF!</v>
      </c>
    </row>
    <row r="306" s="260" customFormat="1" ht="23.5" customHeight="1" spans="1:10">
      <c r="A306" s="219">
        <v>2030607</v>
      </c>
      <c r="B306" s="337" t="s">
        <v>360</v>
      </c>
      <c r="C306" s="206">
        <f>SUMIFS('02'!E:E,'02'!A:A,A306)</f>
        <v>72</v>
      </c>
      <c r="D306" s="206">
        <v>56</v>
      </c>
      <c r="E306" s="336">
        <f t="shared" si="16"/>
        <v>77.7777777777778</v>
      </c>
      <c r="F306" s="334" t="str">
        <f t="shared" si="17"/>
        <v>是</v>
      </c>
      <c r="G306" s="181" t="str">
        <f t="shared" si="18"/>
        <v>项</v>
      </c>
      <c r="H306" s="181"/>
      <c r="I306" s="181" t="e">
        <f>SUMIF(#REF!,'12'!A306,#REF!)</f>
        <v>#REF!</v>
      </c>
      <c r="J306" s="181" t="e">
        <f t="shared" si="19"/>
        <v>#REF!</v>
      </c>
    </row>
    <row r="307" s="260" customFormat="1" ht="36" customHeight="1" spans="1:10">
      <c r="A307" s="219">
        <v>2030608</v>
      </c>
      <c r="B307" s="337" t="s">
        <v>361</v>
      </c>
      <c r="C307" s="206">
        <f>SUMIFS('02'!E:E,'02'!A:A,A307)</f>
        <v>0</v>
      </c>
      <c r="D307" s="206">
        <v>0</v>
      </c>
      <c r="E307" s="336">
        <f t="shared" si="16"/>
        <v>0</v>
      </c>
      <c r="F307" s="334" t="str">
        <f t="shared" si="17"/>
        <v>否</v>
      </c>
      <c r="G307" s="181" t="str">
        <f t="shared" si="18"/>
        <v>项</v>
      </c>
      <c r="H307" s="181"/>
      <c r="I307" s="181" t="e">
        <f>SUMIF(#REF!,'12'!A307,#REF!)</f>
        <v>#REF!</v>
      </c>
      <c r="J307" s="181" t="e">
        <f t="shared" si="19"/>
        <v>#REF!</v>
      </c>
    </row>
    <row r="308" s="260" customFormat="1" ht="23.5" customHeight="1" spans="1:10">
      <c r="A308" s="219">
        <v>2030699</v>
      </c>
      <c r="B308" s="337" t="s">
        <v>362</v>
      </c>
      <c r="C308" s="206">
        <f>SUMIFS('02'!E:E,'02'!A:A,A308)</f>
        <v>16</v>
      </c>
      <c r="D308" s="206">
        <v>59</v>
      </c>
      <c r="E308" s="336">
        <f t="shared" si="16"/>
        <v>368.75</v>
      </c>
      <c r="F308" s="334" t="str">
        <f t="shared" si="17"/>
        <v>是</v>
      </c>
      <c r="G308" s="181" t="str">
        <f t="shared" si="18"/>
        <v>项</v>
      </c>
      <c r="H308" s="181"/>
      <c r="I308" s="181" t="e">
        <f>SUMIF(#REF!,'12'!A308,#REF!)</f>
        <v>#REF!</v>
      </c>
      <c r="J308" s="181" t="e">
        <f t="shared" si="19"/>
        <v>#REF!</v>
      </c>
    </row>
    <row r="309" ht="36" customHeight="1" spans="1:10">
      <c r="A309" s="219">
        <v>20399</v>
      </c>
      <c r="B309" s="335" t="s">
        <v>363</v>
      </c>
      <c r="C309" s="147">
        <f>C310</f>
        <v>0</v>
      </c>
      <c r="D309" s="147">
        <f>D310</f>
        <v>0</v>
      </c>
      <c r="E309" s="336">
        <f t="shared" si="16"/>
        <v>0</v>
      </c>
      <c r="F309" s="334" t="str">
        <f t="shared" si="17"/>
        <v>否</v>
      </c>
      <c r="G309" s="181" t="str">
        <f t="shared" si="18"/>
        <v>款</v>
      </c>
      <c r="I309" s="181" t="e">
        <f>SUMIF(#REF!,'12'!A309,#REF!)</f>
        <v>#REF!</v>
      </c>
      <c r="J309" s="181" t="e">
        <f t="shared" si="19"/>
        <v>#REF!</v>
      </c>
    </row>
    <row r="310" s="260" customFormat="1" ht="36" customHeight="1" spans="1:10">
      <c r="A310" s="342">
        <v>2039999</v>
      </c>
      <c r="B310" s="337" t="s">
        <v>363</v>
      </c>
      <c r="C310" s="206">
        <f>SUMIFS('02'!E:E,'02'!A:A,A310)</f>
        <v>0</v>
      </c>
      <c r="D310" s="206">
        <v>0</v>
      </c>
      <c r="E310" s="336">
        <f t="shared" si="16"/>
        <v>0</v>
      </c>
      <c r="F310" s="334" t="str">
        <f t="shared" si="17"/>
        <v>否</v>
      </c>
      <c r="G310" s="181" t="str">
        <f t="shared" si="18"/>
        <v>项</v>
      </c>
      <c r="H310" s="181"/>
      <c r="I310" s="181" t="e">
        <f>SUMIF(#REF!,'12'!A310,#REF!)</f>
        <v>#REF!</v>
      </c>
      <c r="J310" s="181" t="e">
        <f t="shared" si="19"/>
        <v>#REF!</v>
      </c>
    </row>
    <row r="311" ht="23.5" customHeight="1" spans="1:10">
      <c r="A311" s="340">
        <v>204</v>
      </c>
      <c r="B311" s="332" t="s">
        <v>141</v>
      </c>
      <c r="C311" s="216">
        <f>SUM(C312,C315,C326,C333,C341,C350,C364,C374,C384,C392,C398)</f>
        <v>9104</v>
      </c>
      <c r="D311" s="216">
        <f>SUM(D312,D315,D326,D333,D341,D350,D364,D374,D384,D392,D398)</f>
        <v>9184</v>
      </c>
      <c r="E311" s="333">
        <f t="shared" si="16"/>
        <v>100.878734622144</v>
      </c>
      <c r="F311" s="334" t="str">
        <f t="shared" si="17"/>
        <v>是</v>
      </c>
      <c r="G311" s="181" t="str">
        <f t="shared" si="18"/>
        <v>类</v>
      </c>
      <c r="I311" s="181" t="e">
        <f>SUMIF(#REF!,'12'!A311,#REF!)</f>
        <v>#REF!</v>
      </c>
      <c r="J311" s="181" t="e">
        <f t="shared" si="19"/>
        <v>#REF!</v>
      </c>
    </row>
    <row r="312" ht="36" customHeight="1" spans="1:10">
      <c r="A312" s="219">
        <v>20401</v>
      </c>
      <c r="B312" s="335" t="s">
        <v>364</v>
      </c>
      <c r="C312" s="147">
        <f>SUM(C313:C314)</f>
        <v>0</v>
      </c>
      <c r="D312" s="147">
        <f>SUM(D313:D314)</f>
        <v>0</v>
      </c>
      <c r="E312" s="336">
        <f t="shared" si="16"/>
        <v>0</v>
      </c>
      <c r="F312" s="334" t="str">
        <f t="shared" si="17"/>
        <v>否</v>
      </c>
      <c r="G312" s="181" t="str">
        <f t="shared" si="18"/>
        <v>款</v>
      </c>
      <c r="I312" s="181" t="e">
        <f>SUMIF(#REF!,'12'!A312,#REF!)</f>
        <v>#REF!</v>
      </c>
      <c r="J312" s="181" t="e">
        <f t="shared" si="19"/>
        <v>#REF!</v>
      </c>
    </row>
    <row r="313" s="260" customFormat="1" ht="36" customHeight="1" spans="1:10">
      <c r="A313" s="219">
        <v>2040101</v>
      </c>
      <c r="B313" s="337" t="s">
        <v>364</v>
      </c>
      <c r="C313" s="206">
        <f>SUMIFS('02'!E:E,'02'!A:A,A313)</f>
        <v>0</v>
      </c>
      <c r="D313" s="206">
        <v>0</v>
      </c>
      <c r="E313" s="336">
        <f t="shared" si="16"/>
        <v>0</v>
      </c>
      <c r="F313" s="334" t="str">
        <f t="shared" si="17"/>
        <v>否</v>
      </c>
      <c r="G313" s="181" t="str">
        <f t="shared" si="18"/>
        <v>项</v>
      </c>
      <c r="H313" s="181"/>
      <c r="I313" s="181" t="e">
        <f>SUMIF(#REF!,'12'!A313,#REF!)</f>
        <v>#REF!</v>
      </c>
      <c r="J313" s="181" t="e">
        <f t="shared" si="19"/>
        <v>#REF!</v>
      </c>
    </row>
    <row r="314" s="260" customFormat="1" ht="36" customHeight="1" spans="1:10">
      <c r="A314" s="219">
        <v>2040199</v>
      </c>
      <c r="B314" s="337" t="s">
        <v>365</v>
      </c>
      <c r="C314" s="206">
        <f>SUMIFS('02'!E:E,'02'!A:A,A314)</f>
        <v>0</v>
      </c>
      <c r="D314" s="206">
        <v>0</v>
      </c>
      <c r="E314" s="336">
        <f t="shared" si="16"/>
        <v>0</v>
      </c>
      <c r="F314" s="334" t="str">
        <f t="shared" si="17"/>
        <v>否</v>
      </c>
      <c r="G314" s="181" t="str">
        <f t="shared" si="18"/>
        <v>项</v>
      </c>
      <c r="H314" s="181"/>
      <c r="I314" s="181" t="e">
        <f>SUMIF(#REF!,'12'!A314,#REF!)</f>
        <v>#REF!</v>
      </c>
      <c r="J314" s="181" t="e">
        <f t="shared" si="19"/>
        <v>#REF!</v>
      </c>
    </row>
    <row r="315" ht="23.5" customHeight="1" spans="1:10">
      <c r="A315" s="219">
        <v>20402</v>
      </c>
      <c r="B315" s="335" t="s">
        <v>366</v>
      </c>
      <c r="C315" s="147">
        <f>SUM(C316:C325)</f>
        <v>8275</v>
      </c>
      <c r="D315" s="147">
        <f>SUM(D316:D325)</f>
        <v>8588</v>
      </c>
      <c r="E315" s="336">
        <f t="shared" si="16"/>
        <v>103.78247734139</v>
      </c>
      <c r="F315" s="334" t="str">
        <f t="shared" si="17"/>
        <v>是</v>
      </c>
      <c r="G315" s="181" t="str">
        <f t="shared" si="18"/>
        <v>款</v>
      </c>
      <c r="I315" s="181" t="e">
        <f>SUMIF(#REF!,'12'!A315,#REF!)</f>
        <v>#REF!</v>
      </c>
      <c r="J315" s="181" t="e">
        <f t="shared" si="19"/>
        <v>#REF!</v>
      </c>
    </row>
    <row r="316" s="260" customFormat="1" ht="23.5" customHeight="1" spans="1:10">
      <c r="A316" s="219">
        <v>2040201</v>
      </c>
      <c r="B316" s="337" t="s">
        <v>187</v>
      </c>
      <c r="C316" s="206">
        <f>SUMIFS('02'!E:E,'02'!A:A,A316)</f>
        <v>6469</v>
      </c>
      <c r="D316" s="206">
        <v>7271</v>
      </c>
      <c r="E316" s="336">
        <f t="shared" si="16"/>
        <v>112.397588498995</v>
      </c>
      <c r="F316" s="334" t="str">
        <f t="shared" si="17"/>
        <v>是</v>
      </c>
      <c r="G316" s="181" t="str">
        <f t="shared" si="18"/>
        <v>项</v>
      </c>
      <c r="H316" s="181"/>
      <c r="I316" s="181" t="e">
        <f>SUMIF(#REF!,'12'!A316,#REF!)</f>
        <v>#REF!</v>
      </c>
      <c r="J316" s="181" t="e">
        <f t="shared" si="19"/>
        <v>#REF!</v>
      </c>
    </row>
    <row r="317" s="260" customFormat="1" ht="23.5" customHeight="1" spans="1:10">
      <c r="A317" s="219">
        <v>2040202</v>
      </c>
      <c r="B317" s="337" t="s">
        <v>188</v>
      </c>
      <c r="C317" s="206">
        <f>SUMIFS('02'!E:E,'02'!A:A,A317)</f>
        <v>3</v>
      </c>
      <c r="D317" s="206">
        <v>186</v>
      </c>
      <c r="E317" s="336">
        <f t="shared" si="16"/>
        <v>6200</v>
      </c>
      <c r="F317" s="334" t="str">
        <f t="shared" si="17"/>
        <v>是</v>
      </c>
      <c r="G317" s="181" t="str">
        <f t="shared" si="18"/>
        <v>项</v>
      </c>
      <c r="H317" s="181"/>
      <c r="I317" s="181" t="e">
        <f>SUMIF(#REF!,'12'!A317,#REF!)</f>
        <v>#REF!</v>
      </c>
      <c r="J317" s="181" t="e">
        <f t="shared" si="19"/>
        <v>#REF!</v>
      </c>
    </row>
    <row r="318" s="260" customFormat="1" ht="36" customHeight="1" spans="1:10">
      <c r="A318" s="219">
        <v>2040203</v>
      </c>
      <c r="B318" s="337" t="s">
        <v>189</v>
      </c>
      <c r="C318" s="206">
        <f>SUMIFS('02'!E:E,'02'!A:A,A318)</f>
        <v>0</v>
      </c>
      <c r="D318" s="206">
        <v>0</v>
      </c>
      <c r="E318" s="336">
        <f t="shared" si="16"/>
        <v>0</v>
      </c>
      <c r="F318" s="334" t="str">
        <f t="shared" si="17"/>
        <v>否</v>
      </c>
      <c r="G318" s="181" t="str">
        <f t="shared" si="18"/>
        <v>项</v>
      </c>
      <c r="H318" s="181"/>
      <c r="I318" s="181" t="e">
        <f>SUMIF(#REF!,'12'!A318,#REF!)</f>
        <v>#REF!</v>
      </c>
      <c r="J318" s="181" t="e">
        <f t="shared" si="19"/>
        <v>#REF!</v>
      </c>
    </row>
    <row r="319" s="260" customFormat="1" ht="23.5" customHeight="1" spans="1:10">
      <c r="A319" s="219">
        <v>2040219</v>
      </c>
      <c r="B319" s="337" t="s">
        <v>227</v>
      </c>
      <c r="C319" s="206">
        <f>SUMIFS('02'!E:E,'02'!A:A,A319)</f>
        <v>0</v>
      </c>
      <c r="D319" s="206">
        <v>76</v>
      </c>
      <c r="E319" s="336">
        <f t="shared" si="16"/>
        <v>0</v>
      </c>
      <c r="F319" s="334" t="str">
        <f t="shared" si="17"/>
        <v>是</v>
      </c>
      <c r="G319" s="181" t="str">
        <f t="shared" si="18"/>
        <v>项</v>
      </c>
      <c r="H319" s="181"/>
      <c r="I319" s="181" t="e">
        <f>SUMIF(#REF!,'12'!A319,#REF!)</f>
        <v>#REF!</v>
      </c>
      <c r="J319" s="181" t="e">
        <f t="shared" si="19"/>
        <v>#REF!</v>
      </c>
    </row>
    <row r="320" s="260" customFormat="1" ht="23.5" customHeight="1" spans="1:10">
      <c r="A320" s="219">
        <v>2040220</v>
      </c>
      <c r="B320" s="337" t="s">
        <v>367</v>
      </c>
      <c r="C320" s="206">
        <f>SUMIFS('02'!E:E,'02'!A:A,A320)</f>
        <v>1782</v>
      </c>
      <c r="D320" s="206">
        <v>1050</v>
      </c>
      <c r="E320" s="336">
        <f t="shared" si="16"/>
        <v>58.9225589225589</v>
      </c>
      <c r="F320" s="334" t="str">
        <f t="shared" si="17"/>
        <v>是</v>
      </c>
      <c r="G320" s="181" t="str">
        <f t="shared" si="18"/>
        <v>项</v>
      </c>
      <c r="H320" s="181"/>
      <c r="I320" s="181" t="e">
        <f>SUMIF(#REF!,'12'!A320,#REF!)</f>
        <v>#REF!</v>
      </c>
      <c r="J320" s="181" t="e">
        <f t="shared" si="19"/>
        <v>#REF!</v>
      </c>
    </row>
    <row r="321" s="260" customFormat="1" ht="36" customHeight="1" spans="1:10">
      <c r="A321" s="219">
        <v>2040221</v>
      </c>
      <c r="B321" s="337" t="s">
        <v>368</v>
      </c>
      <c r="C321" s="206">
        <f>SUMIFS('02'!E:E,'02'!A:A,A321)</f>
        <v>0</v>
      </c>
      <c r="D321" s="206">
        <v>0</v>
      </c>
      <c r="E321" s="336">
        <f t="shared" si="16"/>
        <v>0</v>
      </c>
      <c r="F321" s="334" t="str">
        <f t="shared" si="17"/>
        <v>否</v>
      </c>
      <c r="G321" s="181" t="str">
        <f t="shared" si="18"/>
        <v>项</v>
      </c>
      <c r="H321" s="181"/>
      <c r="I321" s="181" t="e">
        <f>SUMIF(#REF!,'12'!A321,#REF!)</f>
        <v>#REF!</v>
      </c>
      <c r="J321" s="181" t="e">
        <f t="shared" si="19"/>
        <v>#REF!</v>
      </c>
    </row>
    <row r="322" s="260" customFormat="1" ht="36" customHeight="1" spans="1:10">
      <c r="A322" s="219">
        <v>2040222</v>
      </c>
      <c r="B322" s="337" t="s">
        <v>369</v>
      </c>
      <c r="C322" s="206">
        <f>SUMIFS('02'!E:E,'02'!A:A,A322)</f>
        <v>0</v>
      </c>
      <c r="D322" s="206">
        <v>0</v>
      </c>
      <c r="E322" s="336">
        <f t="shared" si="16"/>
        <v>0</v>
      </c>
      <c r="F322" s="334" t="str">
        <f t="shared" si="17"/>
        <v>否</v>
      </c>
      <c r="G322" s="181" t="str">
        <f t="shared" si="18"/>
        <v>项</v>
      </c>
      <c r="H322" s="181"/>
      <c r="I322" s="181" t="e">
        <f>SUMIF(#REF!,'12'!A322,#REF!)</f>
        <v>#REF!</v>
      </c>
      <c r="J322" s="181" t="e">
        <f t="shared" si="19"/>
        <v>#REF!</v>
      </c>
    </row>
    <row r="323" s="260" customFormat="1" ht="36" customHeight="1" spans="1:10">
      <c r="A323" s="219">
        <v>2040223</v>
      </c>
      <c r="B323" s="337" t="s">
        <v>370</v>
      </c>
      <c r="C323" s="206">
        <f>SUMIFS('02'!E:E,'02'!A:A,A323)</f>
        <v>0</v>
      </c>
      <c r="D323" s="206">
        <v>0</v>
      </c>
      <c r="E323" s="336">
        <f t="shared" si="16"/>
        <v>0</v>
      </c>
      <c r="F323" s="334" t="str">
        <f t="shared" si="17"/>
        <v>否</v>
      </c>
      <c r="G323" s="181" t="str">
        <f t="shared" si="18"/>
        <v>项</v>
      </c>
      <c r="H323" s="181"/>
      <c r="I323" s="181" t="e">
        <f>SUMIF(#REF!,'12'!A323,#REF!)</f>
        <v>#REF!</v>
      </c>
      <c r="J323" s="181" t="e">
        <f t="shared" si="19"/>
        <v>#REF!</v>
      </c>
    </row>
    <row r="324" s="260" customFormat="1" ht="36" customHeight="1" spans="1:10">
      <c r="A324" s="219">
        <v>2040250</v>
      </c>
      <c r="B324" s="337" t="s">
        <v>196</v>
      </c>
      <c r="C324" s="206">
        <f>SUMIFS('02'!E:E,'02'!A:A,A324)</f>
        <v>0</v>
      </c>
      <c r="D324" s="206">
        <v>0</v>
      </c>
      <c r="E324" s="336">
        <f t="shared" ref="E324:E387" si="20">IFERROR(IF(C324&lt;0,"",IFERROR(D324/C324,0))*100,0)</f>
        <v>0</v>
      </c>
      <c r="F324" s="334" t="str">
        <f t="shared" si="17"/>
        <v>否</v>
      </c>
      <c r="G324" s="181" t="str">
        <f t="shared" si="18"/>
        <v>项</v>
      </c>
      <c r="H324" s="181"/>
      <c r="I324" s="181" t="e">
        <f>SUMIF(#REF!,'12'!A324,#REF!)</f>
        <v>#REF!</v>
      </c>
      <c r="J324" s="181" t="e">
        <f t="shared" si="19"/>
        <v>#REF!</v>
      </c>
    </row>
    <row r="325" s="260" customFormat="1" ht="23.5" customHeight="1" spans="1:10">
      <c r="A325" s="219">
        <v>2040299</v>
      </c>
      <c r="B325" s="337" t="s">
        <v>371</v>
      </c>
      <c r="C325" s="206">
        <f>SUMIFS('02'!E:E,'02'!A:A,A325)</f>
        <v>21</v>
      </c>
      <c r="D325" s="206">
        <v>5</v>
      </c>
      <c r="E325" s="336">
        <f t="shared" si="20"/>
        <v>23.8095238095238</v>
      </c>
      <c r="F325" s="334" t="str">
        <f t="shared" ref="F325:F388" si="21">IF(LEN(A325)=3,"是",IF(B325&lt;&gt;"",IF(SUM(C325:D325)&lt;&gt;0,"是","否"),"是"))</f>
        <v>是</v>
      </c>
      <c r="G325" s="181" t="str">
        <f t="shared" ref="G325:G388" si="22">IF(LEN(A325)=3,"类",IF(LEN(A325)=5,"款","项"))</f>
        <v>项</v>
      </c>
      <c r="H325" s="181"/>
      <c r="I325" s="181" t="e">
        <f>SUMIF(#REF!,'12'!A325,#REF!)</f>
        <v>#REF!</v>
      </c>
      <c r="J325" s="181" t="e">
        <f t="shared" ref="J325:J388" si="23">D325-I325</f>
        <v>#REF!</v>
      </c>
    </row>
    <row r="326" ht="36" customHeight="1" spans="1:10">
      <c r="A326" s="219">
        <v>20403</v>
      </c>
      <c r="B326" s="335" t="s">
        <v>372</v>
      </c>
      <c r="C326" s="147">
        <f>SUM(C327:C332)</f>
        <v>0</v>
      </c>
      <c r="D326" s="147">
        <f>SUM(D327:D332)</f>
        <v>0</v>
      </c>
      <c r="E326" s="336">
        <f t="shared" si="20"/>
        <v>0</v>
      </c>
      <c r="F326" s="334" t="str">
        <f t="shared" si="21"/>
        <v>否</v>
      </c>
      <c r="G326" s="181" t="str">
        <f t="shared" si="22"/>
        <v>款</v>
      </c>
      <c r="I326" s="181" t="e">
        <f>SUMIF(#REF!,'12'!A326,#REF!)</f>
        <v>#REF!</v>
      </c>
      <c r="J326" s="181" t="e">
        <f t="shared" si="23"/>
        <v>#REF!</v>
      </c>
    </row>
    <row r="327" s="260" customFormat="1" ht="36" customHeight="1" spans="1:10">
      <c r="A327" s="219">
        <v>2040301</v>
      </c>
      <c r="B327" s="337" t="s">
        <v>187</v>
      </c>
      <c r="C327" s="206">
        <f>SUMIFS('02'!E:E,'02'!A:A,A327)</f>
        <v>0</v>
      </c>
      <c r="D327" s="206">
        <v>0</v>
      </c>
      <c r="E327" s="336">
        <f t="shared" si="20"/>
        <v>0</v>
      </c>
      <c r="F327" s="334" t="str">
        <f t="shared" si="21"/>
        <v>否</v>
      </c>
      <c r="G327" s="181" t="str">
        <f t="shared" si="22"/>
        <v>项</v>
      </c>
      <c r="H327" s="181"/>
      <c r="I327" s="181" t="e">
        <f>SUMIF(#REF!,'12'!A327,#REF!)</f>
        <v>#REF!</v>
      </c>
      <c r="J327" s="181" t="e">
        <f t="shared" si="23"/>
        <v>#REF!</v>
      </c>
    </row>
    <row r="328" s="260" customFormat="1" ht="36" customHeight="1" spans="1:10">
      <c r="A328" s="219">
        <v>2040302</v>
      </c>
      <c r="B328" s="337" t="s">
        <v>188</v>
      </c>
      <c r="C328" s="206">
        <f>SUMIFS('02'!E:E,'02'!A:A,A328)</f>
        <v>0</v>
      </c>
      <c r="D328" s="206">
        <v>0</v>
      </c>
      <c r="E328" s="336">
        <f t="shared" si="20"/>
        <v>0</v>
      </c>
      <c r="F328" s="334" t="str">
        <f t="shared" si="21"/>
        <v>否</v>
      </c>
      <c r="G328" s="181" t="str">
        <f t="shared" si="22"/>
        <v>项</v>
      </c>
      <c r="H328" s="181"/>
      <c r="I328" s="181" t="e">
        <f>SUMIF(#REF!,'12'!A328,#REF!)</f>
        <v>#REF!</v>
      </c>
      <c r="J328" s="181" t="e">
        <f t="shared" si="23"/>
        <v>#REF!</v>
      </c>
    </row>
    <row r="329" s="260" customFormat="1" ht="36" customHeight="1" spans="1:10">
      <c r="A329" s="219">
        <v>2040303</v>
      </c>
      <c r="B329" s="337" t="s">
        <v>189</v>
      </c>
      <c r="C329" s="206">
        <f>SUMIFS('02'!E:E,'02'!A:A,A329)</f>
        <v>0</v>
      </c>
      <c r="D329" s="206">
        <v>0</v>
      </c>
      <c r="E329" s="336">
        <f t="shared" si="20"/>
        <v>0</v>
      </c>
      <c r="F329" s="334" t="str">
        <f t="shared" si="21"/>
        <v>否</v>
      </c>
      <c r="G329" s="181" t="str">
        <f t="shared" si="22"/>
        <v>项</v>
      </c>
      <c r="H329" s="181"/>
      <c r="I329" s="181" t="e">
        <f>SUMIF(#REF!,'12'!A329,#REF!)</f>
        <v>#REF!</v>
      </c>
      <c r="J329" s="181" t="e">
        <f t="shared" si="23"/>
        <v>#REF!</v>
      </c>
    </row>
    <row r="330" s="260" customFormat="1" ht="36" customHeight="1" spans="1:10">
      <c r="A330" s="219">
        <v>2040304</v>
      </c>
      <c r="B330" s="337" t="s">
        <v>373</v>
      </c>
      <c r="C330" s="206">
        <f>SUMIFS('02'!E:E,'02'!A:A,A330)</f>
        <v>0</v>
      </c>
      <c r="D330" s="206">
        <v>0</v>
      </c>
      <c r="E330" s="336">
        <f t="shared" si="20"/>
        <v>0</v>
      </c>
      <c r="F330" s="334" t="str">
        <f t="shared" si="21"/>
        <v>否</v>
      </c>
      <c r="G330" s="181" t="str">
        <f t="shared" si="22"/>
        <v>项</v>
      </c>
      <c r="H330" s="181"/>
      <c r="I330" s="181" t="e">
        <f>SUMIF(#REF!,'12'!A330,#REF!)</f>
        <v>#REF!</v>
      </c>
      <c r="J330" s="181" t="e">
        <f t="shared" si="23"/>
        <v>#REF!</v>
      </c>
    </row>
    <row r="331" s="260" customFormat="1" ht="36" customHeight="1" spans="1:10">
      <c r="A331" s="219">
        <v>2040350</v>
      </c>
      <c r="B331" s="337" t="s">
        <v>196</v>
      </c>
      <c r="C331" s="206">
        <f>SUMIFS('02'!E:E,'02'!A:A,A331)</f>
        <v>0</v>
      </c>
      <c r="D331" s="206">
        <v>0</v>
      </c>
      <c r="E331" s="336">
        <f t="shared" si="20"/>
        <v>0</v>
      </c>
      <c r="F331" s="334" t="str">
        <f t="shared" si="21"/>
        <v>否</v>
      </c>
      <c r="G331" s="181" t="str">
        <f t="shared" si="22"/>
        <v>项</v>
      </c>
      <c r="H331" s="181"/>
      <c r="I331" s="181" t="e">
        <f>SUMIF(#REF!,'12'!A331,#REF!)</f>
        <v>#REF!</v>
      </c>
      <c r="J331" s="181" t="e">
        <f t="shared" si="23"/>
        <v>#REF!</v>
      </c>
    </row>
    <row r="332" s="260" customFormat="1" ht="36" customHeight="1" spans="1:10">
      <c r="A332" s="219">
        <v>2040399</v>
      </c>
      <c r="B332" s="337" t="s">
        <v>374</v>
      </c>
      <c r="C332" s="206">
        <f>SUMIFS('02'!E:E,'02'!A:A,A332)</f>
        <v>0</v>
      </c>
      <c r="D332" s="206">
        <v>0</v>
      </c>
      <c r="E332" s="336">
        <f t="shared" si="20"/>
        <v>0</v>
      </c>
      <c r="F332" s="334" t="str">
        <f t="shared" si="21"/>
        <v>否</v>
      </c>
      <c r="G332" s="181" t="str">
        <f t="shared" si="22"/>
        <v>项</v>
      </c>
      <c r="H332" s="181"/>
      <c r="I332" s="181" t="e">
        <f>SUMIF(#REF!,'12'!A332,#REF!)</f>
        <v>#REF!</v>
      </c>
      <c r="J332" s="181" t="e">
        <f t="shared" si="23"/>
        <v>#REF!</v>
      </c>
    </row>
    <row r="333" ht="23.5" customHeight="1" spans="1:10">
      <c r="A333" s="219">
        <v>20404</v>
      </c>
      <c r="B333" s="335" t="s">
        <v>375</v>
      </c>
      <c r="C333" s="147">
        <f>SUM(C334:C340)</f>
        <v>9</v>
      </c>
      <c r="D333" s="147">
        <f>SUM(D334:D340)</f>
        <v>0</v>
      </c>
      <c r="E333" s="336">
        <f t="shared" si="20"/>
        <v>0</v>
      </c>
      <c r="F333" s="334" t="str">
        <f t="shared" si="21"/>
        <v>是</v>
      </c>
      <c r="G333" s="181" t="str">
        <f t="shared" si="22"/>
        <v>款</v>
      </c>
      <c r="I333" s="181" t="e">
        <f>SUMIF(#REF!,'12'!A333,#REF!)</f>
        <v>#REF!</v>
      </c>
      <c r="J333" s="181" t="e">
        <f t="shared" si="23"/>
        <v>#REF!</v>
      </c>
    </row>
    <row r="334" s="260" customFormat="1" ht="23.5" customHeight="1" spans="1:10">
      <c r="A334" s="219">
        <v>2040401</v>
      </c>
      <c r="B334" s="337" t="s">
        <v>187</v>
      </c>
      <c r="C334" s="206">
        <f>SUMIFS('02'!E:E,'02'!A:A,A334)</f>
        <v>9</v>
      </c>
      <c r="D334" s="206">
        <v>0</v>
      </c>
      <c r="E334" s="336">
        <f t="shared" si="20"/>
        <v>0</v>
      </c>
      <c r="F334" s="334" t="str">
        <f t="shared" si="21"/>
        <v>是</v>
      </c>
      <c r="G334" s="181" t="str">
        <f t="shared" si="22"/>
        <v>项</v>
      </c>
      <c r="H334" s="181"/>
      <c r="I334" s="181" t="e">
        <f>SUMIF(#REF!,'12'!A334,#REF!)</f>
        <v>#REF!</v>
      </c>
      <c r="J334" s="181" t="e">
        <f t="shared" si="23"/>
        <v>#REF!</v>
      </c>
    </row>
    <row r="335" s="260" customFormat="1" ht="36" customHeight="1" spans="1:10">
      <c r="A335" s="219">
        <v>2040402</v>
      </c>
      <c r="B335" s="337" t="s">
        <v>188</v>
      </c>
      <c r="C335" s="206">
        <f>SUMIFS('02'!E:E,'02'!A:A,A335)</f>
        <v>0</v>
      </c>
      <c r="D335" s="206">
        <v>0</v>
      </c>
      <c r="E335" s="336">
        <f t="shared" si="20"/>
        <v>0</v>
      </c>
      <c r="F335" s="334" t="str">
        <f t="shared" si="21"/>
        <v>否</v>
      </c>
      <c r="G335" s="181" t="str">
        <f t="shared" si="22"/>
        <v>项</v>
      </c>
      <c r="H335" s="181"/>
      <c r="I335" s="181" t="e">
        <f>SUMIF(#REF!,'12'!A335,#REF!)</f>
        <v>#REF!</v>
      </c>
      <c r="J335" s="181" t="e">
        <f t="shared" si="23"/>
        <v>#REF!</v>
      </c>
    </row>
    <row r="336" s="260" customFormat="1" ht="36" customHeight="1" spans="1:10">
      <c r="A336" s="219">
        <v>2040403</v>
      </c>
      <c r="B336" s="337" t="s">
        <v>189</v>
      </c>
      <c r="C336" s="206">
        <f>SUMIFS('02'!E:E,'02'!A:A,A336)</f>
        <v>0</v>
      </c>
      <c r="D336" s="206">
        <v>0</v>
      </c>
      <c r="E336" s="336">
        <f t="shared" si="20"/>
        <v>0</v>
      </c>
      <c r="F336" s="334" t="str">
        <f t="shared" si="21"/>
        <v>否</v>
      </c>
      <c r="G336" s="181" t="str">
        <f t="shared" si="22"/>
        <v>项</v>
      </c>
      <c r="H336" s="181"/>
      <c r="I336" s="181" t="e">
        <f>SUMIF(#REF!,'12'!A336,#REF!)</f>
        <v>#REF!</v>
      </c>
      <c r="J336" s="181" t="e">
        <f t="shared" si="23"/>
        <v>#REF!</v>
      </c>
    </row>
    <row r="337" s="260" customFormat="1" ht="36" customHeight="1" spans="1:10">
      <c r="A337" s="219">
        <v>2040409</v>
      </c>
      <c r="B337" s="337" t="s">
        <v>376</v>
      </c>
      <c r="C337" s="206">
        <f>SUMIFS('02'!E:E,'02'!A:A,A337)</f>
        <v>0</v>
      </c>
      <c r="D337" s="206">
        <v>0</v>
      </c>
      <c r="E337" s="336">
        <f t="shared" si="20"/>
        <v>0</v>
      </c>
      <c r="F337" s="334" t="str">
        <f t="shared" si="21"/>
        <v>否</v>
      </c>
      <c r="G337" s="181" t="str">
        <f t="shared" si="22"/>
        <v>项</v>
      </c>
      <c r="H337" s="181"/>
      <c r="I337" s="181" t="e">
        <f>SUMIF(#REF!,'12'!A337,#REF!)</f>
        <v>#REF!</v>
      </c>
      <c r="J337" s="181" t="e">
        <f t="shared" si="23"/>
        <v>#REF!</v>
      </c>
    </row>
    <row r="338" s="260" customFormat="1" ht="36" customHeight="1" spans="1:10">
      <c r="A338" s="219">
        <v>2040410</v>
      </c>
      <c r="B338" s="337" t="s">
        <v>377</v>
      </c>
      <c r="C338" s="206">
        <f>SUMIFS('02'!E:E,'02'!A:A,A338)</f>
        <v>0</v>
      </c>
      <c r="D338" s="206">
        <v>0</v>
      </c>
      <c r="E338" s="336">
        <f t="shared" si="20"/>
        <v>0</v>
      </c>
      <c r="F338" s="334" t="str">
        <f t="shared" si="21"/>
        <v>否</v>
      </c>
      <c r="G338" s="181" t="str">
        <f t="shared" si="22"/>
        <v>项</v>
      </c>
      <c r="H338" s="181"/>
      <c r="I338" s="181" t="e">
        <f>SUMIF(#REF!,'12'!A338,#REF!)</f>
        <v>#REF!</v>
      </c>
      <c r="J338" s="181" t="e">
        <f t="shared" si="23"/>
        <v>#REF!</v>
      </c>
    </row>
    <row r="339" s="260" customFormat="1" ht="36" customHeight="1" spans="1:10">
      <c r="A339" s="219">
        <v>2040450</v>
      </c>
      <c r="B339" s="337" t="s">
        <v>196</v>
      </c>
      <c r="C339" s="206">
        <f>SUMIFS('02'!E:E,'02'!A:A,A339)</f>
        <v>0</v>
      </c>
      <c r="D339" s="206">
        <v>0</v>
      </c>
      <c r="E339" s="336">
        <f t="shared" si="20"/>
        <v>0</v>
      </c>
      <c r="F339" s="334" t="str">
        <f t="shared" si="21"/>
        <v>否</v>
      </c>
      <c r="G339" s="181" t="str">
        <f t="shared" si="22"/>
        <v>项</v>
      </c>
      <c r="H339" s="181"/>
      <c r="I339" s="181" t="e">
        <f>SUMIF(#REF!,'12'!A339,#REF!)</f>
        <v>#REF!</v>
      </c>
      <c r="J339" s="181" t="e">
        <f t="shared" si="23"/>
        <v>#REF!</v>
      </c>
    </row>
    <row r="340" s="260" customFormat="1" ht="36" customHeight="1" spans="1:10">
      <c r="A340" s="219">
        <v>2040499</v>
      </c>
      <c r="B340" s="337" t="s">
        <v>378</v>
      </c>
      <c r="C340" s="206">
        <f>SUMIFS('02'!E:E,'02'!A:A,A340)</f>
        <v>0</v>
      </c>
      <c r="D340" s="206">
        <v>0</v>
      </c>
      <c r="E340" s="336">
        <f t="shared" si="20"/>
        <v>0</v>
      </c>
      <c r="F340" s="334" t="str">
        <f t="shared" si="21"/>
        <v>否</v>
      </c>
      <c r="G340" s="181" t="str">
        <f t="shared" si="22"/>
        <v>项</v>
      </c>
      <c r="H340" s="181"/>
      <c r="I340" s="181" t="e">
        <f>SUMIF(#REF!,'12'!A340,#REF!)</f>
        <v>#REF!</v>
      </c>
      <c r="J340" s="181" t="e">
        <f t="shared" si="23"/>
        <v>#REF!</v>
      </c>
    </row>
    <row r="341" ht="23.5" customHeight="1" spans="1:10">
      <c r="A341" s="219">
        <v>20405</v>
      </c>
      <c r="B341" s="335" t="s">
        <v>379</v>
      </c>
      <c r="C341" s="147">
        <f>SUM(C342:C349)</f>
        <v>32</v>
      </c>
      <c r="D341" s="147">
        <f>SUM(D342:D349)</f>
        <v>0</v>
      </c>
      <c r="E341" s="336">
        <f t="shared" si="20"/>
        <v>0</v>
      </c>
      <c r="F341" s="334" t="str">
        <f t="shared" si="21"/>
        <v>是</v>
      </c>
      <c r="G341" s="181" t="str">
        <f t="shared" si="22"/>
        <v>款</v>
      </c>
      <c r="I341" s="181" t="e">
        <f>SUMIF(#REF!,'12'!A341,#REF!)</f>
        <v>#REF!</v>
      </c>
      <c r="J341" s="181" t="e">
        <f t="shared" si="23"/>
        <v>#REF!</v>
      </c>
    </row>
    <row r="342" s="260" customFormat="1" ht="23.5" customHeight="1" spans="1:10">
      <c r="A342" s="219">
        <v>2040501</v>
      </c>
      <c r="B342" s="337" t="s">
        <v>187</v>
      </c>
      <c r="C342" s="206">
        <f>SUMIFS('02'!E:E,'02'!A:A,A342)</f>
        <v>-2</v>
      </c>
      <c r="D342" s="206">
        <v>0</v>
      </c>
      <c r="E342" s="336">
        <f t="shared" si="20"/>
        <v>0</v>
      </c>
      <c r="F342" s="334" t="str">
        <f t="shared" si="21"/>
        <v>是</v>
      </c>
      <c r="G342" s="181" t="str">
        <f t="shared" si="22"/>
        <v>项</v>
      </c>
      <c r="H342" s="181"/>
      <c r="I342" s="181" t="e">
        <f>SUMIF(#REF!,'12'!A342,#REF!)</f>
        <v>#REF!</v>
      </c>
      <c r="J342" s="181" t="e">
        <f t="shared" si="23"/>
        <v>#REF!</v>
      </c>
    </row>
    <row r="343" s="260" customFormat="1" ht="36" customHeight="1" spans="1:10">
      <c r="A343" s="219">
        <v>2040502</v>
      </c>
      <c r="B343" s="337" t="s">
        <v>188</v>
      </c>
      <c r="C343" s="206">
        <f>SUMIFS('02'!E:E,'02'!A:A,A343)</f>
        <v>0</v>
      </c>
      <c r="D343" s="206">
        <v>0</v>
      </c>
      <c r="E343" s="336">
        <f t="shared" si="20"/>
        <v>0</v>
      </c>
      <c r="F343" s="334" t="str">
        <f t="shared" si="21"/>
        <v>否</v>
      </c>
      <c r="G343" s="181" t="str">
        <f t="shared" si="22"/>
        <v>项</v>
      </c>
      <c r="H343" s="181"/>
      <c r="I343" s="181" t="e">
        <f>SUMIF(#REF!,'12'!A343,#REF!)</f>
        <v>#REF!</v>
      </c>
      <c r="J343" s="181" t="e">
        <f t="shared" si="23"/>
        <v>#REF!</v>
      </c>
    </row>
    <row r="344" s="260" customFormat="1" ht="36" customHeight="1" spans="1:10">
      <c r="A344" s="219">
        <v>2040503</v>
      </c>
      <c r="B344" s="337" t="s">
        <v>189</v>
      </c>
      <c r="C344" s="206">
        <f>SUMIFS('02'!E:E,'02'!A:A,A344)</f>
        <v>0</v>
      </c>
      <c r="D344" s="206">
        <v>0</v>
      </c>
      <c r="E344" s="336">
        <f t="shared" si="20"/>
        <v>0</v>
      </c>
      <c r="F344" s="334" t="str">
        <f t="shared" si="21"/>
        <v>否</v>
      </c>
      <c r="G344" s="181" t="str">
        <f t="shared" si="22"/>
        <v>项</v>
      </c>
      <c r="H344" s="181"/>
      <c r="I344" s="181" t="e">
        <f>SUMIF(#REF!,'12'!A344,#REF!)</f>
        <v>#REF!</v>
      </c>
      <c r="J344" s="181" t="e">
        <f t="shared" si="23"/>
        <v>#REF!</v>
      </c>
    </row>
    <row r="345" s="260" customFormat="1" ht="36" customHeight="1" spans="1:10">
      <c r="A345" s="219">
        <v>2040504</v>
      </c>
      <c r="B345" s="337" t="s">
        <v>380</v>
      </c>
      <c r="C345" s="206">
        <f>SUMIFS('02'!E:E,'02'!A:A,A345)</f>
        <v>0</v>
      </c>
      <c r="D345" s="206">
        <v>0</v>
      </c>
      <c r="E345" s="336">
        <f t="shared" si="20"/>
        <v>0</v>
      </c>
      <c r="F345" s="334" t="str">
        <f t="shared" si="21"/>
        <v>否</v>
      </c>
      <c r="G345" s="181" t="str">
        <f t="shared" si="22"/>
        <v>项</v>
      </c>
      <c r="H345" s="181"/>
      <c r="I345" s="181" t="e">
        <f>SUMIF(#REF!,'12'!A345,#REF!)</f>
        <v>#REF!</v>
      </c>
      <c r="J345" s="181" t="e">
        <f t="shared" si="23"/>
        <v>#REF!</v>
      </c>
    </row>
    <row r="346" s="260" customFormat="1" ht="36" customHeight="1" spans="1:10">
      <c r="A346" s="219">
        <v>2040505</v>
      </c>
      <c r="B346" s="337" t="s">
        <v>381</v>
      </c>
      <c r="C346" s="206">
        <f>SUMIFS('02'!E:E,'02'!A:A,A346)</f>
        <v>0</v>
      </c>
      <c r="D346" s="206">
        <v>0</v>
      </c>
      <c r="E346" s="336">
        <f t="shared" si="20"/>
        <v>0</v>
      </c>
      <c r="F346" s="334" t="str">
        <f t="shared" si="21"/>
        <v>否</v>
      </c>
      <c r="G346" s="181" t="str">
        <f t="shared" si="22"/>
        <v>项</v>
      </c>
      <c r="H346" s="181"/>
      <c r="I346" s="181" t="e">
        <f>SUMIF(#REF!,'12'!A346,#REF!)</f>
        <v>#REF!</v>
      </c>
      <c r="J346" s="181" t="e">
        <f t="shared" si="23"/>
        <v>#REF!</v>
      </c>
    </row>
    <row r="347" s="260" customFormat="1" ht="36" customHeight="1" spans="1:10">
      <c r="A347" s="219">
        <v>2040506</v>
      </c>
      <c r="B347" s="337" t="s">
        <v>382</v>
      </c>
      <c r="C347" s="206">
        <f>SUMIFS('02'!E:E,'02'!A:A,A347)</f>
        <v>0</v>
      </c>
      <c r="D347" s="206">
        <v>0</v>
      </c>
      <c r="E347" s="336">
        <f t="shared" si="20"/>
        <v>0</v>
      </c>
      <c r="F347" s="334" t="str">
        <f t="shared" si="21"/>
        <v>否</v>
      </c>
      <c r="G347" s="181" t="str">
        <f t="shared" si="22"/>
        <v>项</v>
      </c>
      <c r="H347" s="181"/>
      <c r="I347" s="181" t="e">
        <f>SUMIF(#REF!,'12'!A347,#REF!)</f>
        <v>#REF!</v>
      </c>
      <c r="J347" s="181" t="e">
        <f t="shared" si="23"/>
        <v>#REF!</v>
      </c>
    </row>
    <row r="348" s="260" customFormat="1" ht="36" customHeight="1" spans="1:10">
      <c r="A348" s="219">
        <v>2040550</v>
      </c>
      <c r="B348" s="337" t="s">
        <v>196</v>
      </c>
      <c r="C348" s="206">
        <f>SUMIFS('02'!E:E,'02'!A:A,A348)</f>
        <v>0</v>
      </c>
      <c r="D348" s="206">
        <v>0</v>
      </c>
      <c r="E348" s="336">
        <f t="shared" si="20"/>
        <v>0</v>
      </c>
      <c r="F348" s="334" t="str">
        <f t="shared" si="21"/>
        <v>否</v>
      </c>
      <c r="G348" s="181" t="str">
        <f t="shared" si="22"/>
        <v>项</v>
      </c>
      <c r="H348" s="181"/>
      <c r="I348" s="181" t="e">
        <f>SUMIF(#REF!,'12'!A348,#REF!)</f>
        <v>#REF!</v>
      </c>
      <c r="J348" s="181" t="e">
        <f t="shared" si="23"/>
        <v>#REF!</v>
      </c>
    </row>
    <row r="349" s="260" customFormat="1" ht="23.5" customHeight="1" spans="1:10">
      <c r="A349" s="219">
        <v>2040599</v>
      </c>
      <c r="B349" s="337" t="s">
        <v>383</v>
      </c>
      <c r="C349" s="206">
        <f>SUMIFS('02'!E:E,'02'!A:A,A349)</f>
        <v>34</v>
      </c>
      <c r="D349" s="206">
        <v>0</v>
      </c>
      <c r="E349" s="336">
        <f t="shared" si="20"/>
        <v>0</v>
      </c>
      <c r="F349" s="334" t="str">
        <f t="shared" si="21"/>
        <v>是</v>
      </c>
      <c r="G349" s="181" t="str">
        <f t="shared" si="22"/>
        <v>项</v>
      </c>
      <c r="H349" s="181"/>
      <c r="I349" s="181" t="e">
        <f>SUMIF(#REF!,'12'!A349,#REF!)</f>
        <v>#REF!</v>
      </c>
      <c r="J349" s="181" t="e">
        <f t="shared" si="23"/>
        <v>#REF!</v>
      </c>
    </row>
    <row r="350" ht="23.5" customHeight="1" spans="1:10">
      <c r="A350" s="219">
        <v>20406</v>
      </c>
      <c r="B350" s="335" t="s">
        <v>384</v>
      </c>
      <c r="C350" s="147">
        <f>SUM(C351:C363)</f>
        <v>699</v>
      </c>
      <c r="D350" s="147">
        <f>SUM(D351:D363)</f>
        <v>596</v>
      </c>
      <c r="E350" s="336">
        <f t="shared" si="20"/>
        <v>85.2646638054363</v>
      </c>
      <c r="F350" s="334" t="str">
        <f t="shared" si="21"/>
        <v>是</v>
      </c>
      <c r="G350" s="181" t="str">
        <f t="shared" si="22"/>
        <v>款</v>
      </c>
      <c r="I350" s="181" t="e">
        <f>SUMIF(#REF!,'12'!A350,#REF!)</f>
        <v>#REF!</v>
      </c>
      <c r="J350" s="181" t="e">
        <f t="shared" si="23"/>
        <v>#REF!</v>
      </c>
    </row>
    <row r="351" s="260" customFormat="1" ht="23.5" customHeight="1" spans="1:10">
      <c r="A351" s="219">
        <v>2040601</v>
      </c>
      <c r="B351" s="337" t="s">
        <v>187</v>
      </c>
      <c r="C351" s="206">
        <f>SUMIFS('02'!E:E,'02'!A:A,A351)</f>
        <v>519</v>
      </c>
      <c r="D351" s="206">
        <v>557</v>
      </c>
      <c r="E351" s="336">
        <f t="shared" si="20"/>
        <v>107.321772639692</v>
      </c>
      <c r="F351" s="334" t="str">
        <f t="shared" si="21"/>
        <v>是</v>
      </c>
      <c r="G351" s="181" t="str">
        <f t="shared" si="22"/>
        <v>项</v>
      </c>
      <c r="H351" s="181"/>
      <c r="I351" s="181" t="e">
        <f>SUMIF(#REF!,'12'!A351,#REF!)</f>
        <v>#REF!</v>
      </c>
      <c r="J351" s="181" t="e">
        <f t="shared" si="23"/>
        <v>#REF!</v>
      </c>
    </row>
    <row r="352" s="260" customFormat="1" ht="36" customHeight="1" spans="1:10">
      <c r="A352" s="219">
        <v>2040602</v>
      </c>
      <c r="B352" s="337" t="s">
        <v>188</v>
      </c>
      <c r="C352" s="206">
        <f>SUMIFS('02'!E:E,'02'!A:A,A352)</f>
        <v>0</v>
      </c>
      <c r="D352" s="206">
        <v>0</v>
      </c>
      <c r="E352" s="336">
        <f t="shared" si="20"/>
        <v>0</v>
      </c>
      <c r="F352" s="334" t="str">
        <f t="shared" si="21"/>
        <v>否</v>
      </c>
      <c r="G352" s="181" t="str">
        <f t="shared" si="22"/>
        <v>项</v>
      </c>
      <c r="H352" s="181"/>
      <c r="I352" s="181" t="e">
        <f>SUMIF(#REF!,'12'!A352,#REF!)</f>
        <v>#REF!</v>
      </c>
      <c r="J352" s="181" t="e">
        <f t="shared" si="23"/>
        <v>#REF!</v>
      </c>
    </row>
    <row r="353" s="260" customFormat="1" ht="36" customHeight="1" spans="1:10">
      <c r="A353" s="219">
        <v>2040603</v>
      </c>
      <c r="B353" s="337" t="s">
        <v>189</v>
      </c>
      <c r="C353" s="206">
        <f>SUMIFS('02'!E:E,'02'!A:A,A353)</f>
        <v>0</v>
      </c>
      <c r="D353" s="206">
        <v>0</v>
      </c>
      <c r="E353" s="336">
        <f t="shared" si="20"/>
        <v>0</v>
      </c>
      <c r="F353" s="334" t="str">
        <f t="shared" si="21"/>
        <v>否</v>
      </c>
      <c r="G353" s="181" t="str">
        <f t="shared" si="22"/>
        <v>项</v>
      </c>
      <c r="H353" s="181"/>
      <c r="I353" s="181" t="e">
        <f>SUMIF(#REF!,'12'!A353,#REF!)</f>
        <v>#REF!</v>
      </c>
      <c r="J353" s="181" t="e">
        <f t="shared" si="23"/>
        <v>#REF!</v>
      </c>
    </row>
    <row r="354" s="260" customFormat="1" ht="23.5" customHeight="1" spans="1:10">
      <c r="A354" s="219">
        <v>2040604</v>
      </c>
      <c r="B354" s="337" t="s">
        <v>385</v>
      </c>
      <c r="C354" s="206">
        <f>SUMIFS('02'!E:E,'02'!A:A,A354)</f>
        <v>90</v>
      </c>
      <c r="D354" s="206">
        <v>16</v>
      </c>
      <c r="E354" s="336">
        <f t="shared" si="20"/>
        <v>17.7777777777778</v>
      </c>
      <c r="F354" s="334" t="str">
        <f t="shared" si="21"/>
        <v>是</v>
      </c>
      <c r="G354" s="181" t="str">
        <f t="shared" si="22"/>
        <v>项</v>
      </c>
      <c r="H354" s="181"/>
      <c r="I354" s="181" t="e">
        <f>SUMIF(#REF!,'12'!A354,#REF!)</f>
        <v>#REF!</v>
      </c>
      <c r="J354" s="181" t="e">
        <f t="shared" si="23"/>
        <v>#REF!</v>
      </c>
    </row>
    <row r="355" s="260" customFormat="1" ht="23.5" customHeight="1" spans="1:10">
      <c r="A355" s="219">
        <v>2040605</v>
      </c>
      <c r="B355" s="337" t="s">
        <v>386</v>
      </c>
      <c r="C355" s="206">
        <f>SUMIFS('02'!E:E,'02'!A:A,A355)</f>
        <v>6</v>
      </c>
      <c r="D355" s="206">
        <v>12</v>
      </c>
      <c r="E355" s="336">
        <f t="shared" si="20"/>
        <v>200</v>
      </c>
      <c r="F355" s="334" t="str">
        <f t="shared" si="21"/>
        <v>是</v>
      </c>
      <c r="G355" s="181" t="str">
        <f t="shared" si="22"/>
        <v>项</v>
      </c>
      <c r="H355" s="181"/>
      <c r="I355" s="181" t="e">
        <f>SUMIF(#REF!,'12'!A355,#REF!)</f>
        <v>#REF!</v>
      </c>
      <c r="J355" s="181" t="e">
        <f t="shared" si="23"/>
        <v>#REF!</v>
      </c>
    </row>
    <row r="356" s="260" customFormat="1" ht="36" customHeight="1" spans="1:10">
      <c r="A356" s="219">
        <v>2040606</v>
      </c>
      <c r="B356" s="337" t="s">
        <v>387</v>
      </c>
      <c r="C356" s="206">
        <f>SUMIFS('02'!E:E,'02'!A:A,A356)</f>
        <v>0</v>
      </c>
      <c r="D356" s="206">
        <v>0</v>
      </c>
      <c r="E356" s="336">
        <f t="shared" si="20"/>
        <v>0</v>
      </c>
      <c r="F356" s="334" t="str">
        <f t="shared" si="21"/>
        <v>否</v>
      </c>
      <c r="G356" s="181" t="str">
        <f t="shared" si="22"/>
        <v>项</v>
      </c>
      <c r="H356" s="181"/>
      <c r="I356" s="181" t="e">
        <f>SUMIF(#REF!,'12'!A356,#REF!)</f>
        <v>#REF!</v>
      </c>
      <c r="J356" s="181" t="e">
        <f t="shared" si="23"/>
        <v>#REF!</v>
      </c>
    </row>
    <row r="357" s="260" customFormat="1" ht="23.5" customHeight="1" spans="1:10">
      <c r="A357" s="219">
        <v>2040607</v>
      </c>
      <c r="B357" s="337" t="s">
        <v>388</v>
      </c>
      <c r="C357" s="206">
        <f>SUMIFS('02'!E:E,'02'!A:A,A357)</f>
        <v>28</v>
      </c>
      <c r="D357" s="206">
        <v>5</v>
      </c>
      <c r="E357" s="336">
        <f t="shared" si="20"/>
        <v>17.8571428571429</v>
      </c>
      <c r="F357" s="334" t="str">
        <f t="shared" si="21"/>
        <v>是</v>
      </c>
      <c r="G357" s="181" t="str">
        <f t="shared" si="22"/>
        <v>项</v>
      </c>
      <c r="H357" s="181"/>
      <c r="I357" s="181" t="e">
        <f>SUMIF(#REF!,'12'!A357,#REF!)</f>
        <v>#REF!</v>
      </c>
      <c r="J357" s="181" t="e">
        <f t="shared" si="23"/>
        <v>#REF!</v>
      </c>
    </row>
    <row r="358" s="260" customFormat="1" ht="36" customHeight="1" spans="1:10">
      <c r="A358" s="219">
        <v>2040608</v>
      </c>
      <c r="B358" s="337" t="s">
        <v>389</v>
      </c>
      <c r="C358" s="206">
        <f>SUMIFS('02'!E:E,'02'!A:A,A358)</f>
        <v>0</v>
      </c>
      <c r="D358" s="206">
        <v>0</v>
      </c>
      <c r="E358" s="336">
        <f t="shared" si="20"/>
        <v>0</v>
      </c>
      <c r="F358" s="334" t="str">
        <f t="shared" si="21"/>
        <v>否</v>
      </c>
      <c r="G358" s="181" t="str">
        <f t="shared" si="22"/>
        <v>项</v>
      </c>
      <c r="H358" s="181"/>
      <c r="I358" s="181" t="e">
        <f>SUMIF(#REF!,'12'!A358,#REF!)</f>
        <v>#REF!</v>
      </c>
      <c r="J358" s="181" t="e">
        <f t="shared" si="23"/>
        <v>#REF!</v>
      </c>
    </row>
    <row r="359" s="260" customFormat="1" ht="23.5" customHeight="1" spans="1:10">
      <c r="A359" s="219">
        <v>2040610</v>
      </c>
      <c r="B359" s="337" t="s">
        <v>390</v>
      </c>
      <c r="C359" s="206">
        <f>SUMIFS('02'!E:E,'02'!A:A,A359)</f>
        <v>46</v>
      </c>
      <c r="D359" s="206">
        <v>5</v>
      </c>
      <c r="E359" s="336">
        <f t="shared" si="20"/>
        <v>10.8695652173913</v>
      </c>
      <c r="F359" s="334" t="str">
        <f t="shared" si="21"/>
        <v>是</v>
      </c>
      <c r="G359" s="181" t="str">
        <f t="shared" si="22"/>
        <v>项</v>
      </c>
      <c r="H359" s="181"/>
      <c r="I359" s="181" t="e">
        <f>SUMIF(#REF!,'12'!A359,#REF!)</f>
        <v>#REF!</v>
      </c>
      <c r="J359" s="181" t="e">
        <f t="shared" si="23"/>
        <v>#REF!</v>
      </c>
    </row>
    <row r="360" s="260" customFormat="1" ht="23.5" customHeight="1" spans="1:10">
      <c r="A360" s="219">
        <v>2040612</v>
      </c>
      <c r="B360" s="337" t="s">
        <v>391</v>
      </c>
      <c r="C360" s="206">
        <f>SUMIFS('02'!E:E,'02'!A:A,A360)</f>
        <v>10</v>
      </c>
      <c r="D360" s="206">
        <v>1</v>
      </c>
      <c r="E360" s="336">
        <f t="shared" si="20"/>
        <v>10</v>
      </c>
      <c r="F360" s="334" t="str">
        <f t="shared" si="21"/>
        <v>是</v>
      </c>
      <c r="G360" s="181" t="str">
        <f t="shared" si="22"/>
        <v>项</v>
      </c>
      <c r="H360" s="181"/>
      <c r="I360" s="181" t="e">
        <f>SUMIF(#REF!,'12'!A360,#REF!)</f>
        <v>#REF!</v>
      </c>
      <c r="J360" s="181" t="e">
        <f t="shared" si="23"/>
        <v>#REF!</v>
      </c>
    </row>
    <row r="361" s="260" customFormat="1" ht="36" customHeight="1" spans="1:10">
      <c r="A361" s="219">
        <v>2040613</v>
      </c>
      <c r="B361" s="337" t="s">
        <v>227</v>
      </c>
      <c r="C361" s="206">
        <f>SUMIFS('02'!E:E,'02'!A:A,A361)</f>
        <v>0</v>
      </c>
      <c r="D361" s="206">
        <v>0</v>
      </c>
      <c r="E361" s="336">
        <f t="shared" si="20"/>
        <v>0</v>
      </c>
      <c r="F361" s="334" t="str">
        <f t="shared" si="21"/>
        <v>否</v>
      </c>
      <c r="G361" s="181" t="str">
        <f t="shared" si="22"/>
        <v>项</v>
      </c>
      <c r="H361" s="181"/>
      <c r="I361" s="181" t="e">
        <f>SUMIF(#REF!,'12'!A361,#REF!)</f>
        <v>#REF!</v>
      </c>
      <c r="J361" s="181" t="e">
        <f t="shared" si="23"/>
        <v>#REF!</v>
      </c>
    </row>
    <row r="362" s="260" customFormat="1" ht="36" customHeight="1" spans="1:10">
      <c r="A362" s="219">
        <v>2040650</v>
      </c>
      <c r="B362" s="337" t="s">
        <v>196</v>
      </c>
      <c r="C362" s="206">
        <f>SUMIFS('02'!E:E,'02'!A:A,A362)</f>
        <v>0</v>
      </c>
      <c r="D362" s="206">
        <v>0</v>
      </c>
      <c r="E362" s="336">
        <f t="shared" si="20"/>
        <v>0</v>
      </c>
      <c r="F362" s="334" t="str">
        <f t="shared" si="21"/>
        <v>否</v>
      </c>
      <c r="G362" s="181" t="str">
        <f t="shared" si="22"/>
        <v>项</v>
      </c>
      <c r="H362" s="181"/>
      <c r="I362" s="181" t="e">
        <f>SUMIF(#REF!,'12'!A362,#REF!)</f>
        <v>#REF!</v>
      </c>
      <c r="J362" s="181" t="e">
        <f t="shared" si="23"/>
        <v>#REF!</v>
      </c>
    </row>
    <row r="363" s="260" customFormat="1" ht="36" customHeight="1" spans="1:10">
      <c r="A363" s="219">
        <v>2040699</v>
      </c>
      <c r="B363" s="337" t="s">
        <v>392</v>
      </c>
      <c r="C363" s="206">
        <f>SUMIFS('02'!E:E,'02'!A:A,A363)</f>
        <v>0</v>
      </c>
      <c r="D363" s="206">
        <v>0</v>
      </c>
      <c r="E363" s="336">
        <f t="shared" si="20"/>
        <v>0</v>
      </c>
      <c r="F363" s="334" t="str">
        <f t="shared" si="21"/>
        <v>否</v>
      </c>
      <c r="G363" s="181" t="str">
        <f t="shared" si="22"/>
        <v>项</v>
      </c>
      <c r="H363" s="181"/>
      <c r="I363" s="181" t="e">
        <f>SUMIF(#REF!,'12'!A363,#REF!)</f>
        <v>#REF!</v>
      </c>
      <c r="J363" s="181" t="e">
        <f t="shared" si="23"/>
        <v>#REF!</v>
      </c>
    </row>
    <row r="364" ht="36" customHeight="1" spans="1:10">
      <c r="A364" s="219">
        <v>20407</v>
      </c>
      <c r="B364" s="335" t="s">
        <v>393</v>
      </c>
      <c r="C364" s="147">
        <f>SUM(C365:C373)</f>
        <v>0</v>
      </c>
      <c r="D364" s="147">
        <f>SUM(D365:D373)</f>
        <v>0</v>
      </c>
      <c r="E364" s="336">
        <f t="shared" si="20"/>
        <v>0</v>
      </c>
      <c r="F364" s="334" t="str">
        <f t="shared" si="21"/>
        <v>否</v>
      </c>
      <c r="G364" s="181" t="str">
        <f t="shared" si="22"/>
        <v>款</v>
      </c>
      <c r="I364" s="181" t="e">
        <f>SUMIF(#REF!,'12'!A364,#REF!)</f>
        <v>#REF!</v>
      </c>
      <c r="J364" s="181" t="e">
        <f t="shared" si="23"/>
        <v>#REF!</v>
      </c>
    </row>
    <row r="365" s="260" customFormat="1" ht="36" customHeight="1" spans="1:10">
      <c r="A365" s="219">
        <v>2040701</v>
      </c>
      <c r="B365" s="337" t="s">
        <v>187</v>
      </c>
      <c r="C365" s="206">
        <f>SUMIFS('02'!E:E,'02'!A:A,A365)</f>
        <v>0</v>
      </c>
      <c r="D365" s="206">
        <v>0</v>
      </c>
      <c r="E365" s="336">
        <f t="shared" si="20"/>
        <v>0</v>
      </c>
      <c r="F365" s="334" t="str">
        <f t="shared" si="21"/>
        <v>否</v>
      </c>
      <c r="G365" s="181" t="str">
        <f t="shared" si="22"/>
        <v>项</v>
      </c>
      <c r="H365" s="181"/>
      <c r="I365" s="181" t="e">
        <f>SUMIF(#REF!,'12'!A365,#REF!)</f>
        <v>#REF!</v>
      </c>
      <c r="J365" s="181" t="e">
        <f t="shared" si="23"/>
        <v>#REF!</v>
      </c>
    </row>
    <row r="366" s="260" customFormat="1" ht="36" customHeight="1" spans="1:10">
      <c r="A366" s="219">
        <v>2040702</v>
      </c>
      <c r="B366" s="337" t="s">
        <v>188</v>
      </c>
      <c r="C366" s="206">
        <f>SUMIFS('02'!E:E,'02'!A:A,A366)</f>
        <v>0</v>
      </c>
      <c r="D366" s="206">
        <v>0</v>
      </c>
      <c r="E366" s="336">
        <f t="shared" si="20"/>
        <v>0</v>
      </c>
      <c r="F366" s="334" t="str">
        <f t="shared" si="21"/>
        <v>否</v>
      </c>
      <c r="G366" s="181" t="str">
        <f t="shared" si="22"/>
        <v>项</v>
      </c>
      <c r="H366" s="181"/>
      <c r="I366" s="181" t="e">
        <f>SUMIF(#REF!,'12'!A366,#REF!)</f>
        <v>#REF!</v>
      </c>
      <c r="J366" s="181" t="e">
        <f t="shared" si="23"/>
        <v>#REF!</v>
      </c>
    </row>
    <row r="367" s="260" customFormat="1" ht="36" customHeight="1" spans="1:10">
      <c r="A367" s="219">
        <v>2040703</v>
      </c>
      <c r="B367" s="337" t="s">
        <v>189</v>
      </c>
      <c r="C367" s="206">
        <f>SUMIFS('02'!E:E,'02'!A:A,A367)</f>
        <v>0</v>
      </c>
      <c r="D367" s="206">
        <v>0</v>
      </c>
      <c r="E367" s="336">
        <f t="shared" si="20"/>
        <v>0</v>
      </c>
      <c r="F367" s="334" t="str">
        <f t="shared" si="21"/>
        <v>否</v>
      </c>
      <c r="G367" s="181" t="str">
        <f t="shared" si="22"/>
        <v>项</v>
      </c>
      <c r="H367" s="181"/>
      <c r="I367" s="181" t="e">
        <f>SUMIF(#REF!,'12'!A367,#REF!)</f>
        <v>#REF!</v>
      </c>
      <c r="J367" s="181" t="e">
        <f t="shared" si="23"/>
        <v>#REF!</v>
      </c>
    </row>
    <row r="368" s="260" customFormat="1" ht="36" customHeight="1" spans="1:10">
      <c r="A368" s="219">
        <v>2040704</v>
      </c>
      <c r="B368" s="337" t="s">
        <v>394</v>
      </c>
      <c r="C368" s="206">
        <f>SUMIFS('02'!E:E,'02'!A:A,A368)</f>
        <v>0</v>
      </c>
      <c r="D368" s="206">
        <v>0</v>
      </c>
      <c r="E368" s="336">
        <f t="shared" si="20"/>
        <v>0</v>
      </c>
      <c r="F368" s="334" t="str">
        <f t="shared" si="21"/>
        <v>否</v>
      </c>
      <c r="G368" s="181" t="str">
        <f t="shared" si="22"/>
        <v>项</v>
      </c>
      <c r="H368" s="181"/>
      <c r="I368" s="181" t="e">
        <f>SUMIF(#REF!,'12'!A368,#REF!)</f>
        <v>#REF!</v>
      </c>
      <c r="J368" s="181" t="e">
        <f t="shared" si="23"/>
        <v>#REF!</v>
      </c>
    </row>
    <row r="369" s="260" customFormat="1" ht="36" customHeight="1" spans="1:10">
      <c r="A369" s="219">
        <v>2040705</v>
      </c>
      <c r="B369" s="337" t="s">
        <v>395</v>
      </c>
      <c r="C369" s="206">
        <f>SUMIFS('02'!E:E,'02'!A:A,A369)</f>
        <v>0</v>
      </c>
      <c r="D369" s="206">
        <v>0</v>
      </c>
      <c r="E369" s="336">
        <f t="shared" si="20"/>
        <v>0</v>
      </c>
      <c r="F369" s="334" t="str">
        <f t="shared" si="21"/>
        <v>否</v>
      </c>
      <c r="G369" s="181" t="str">
        <f t="shared" si="22"/>
        <v>项</v>
      </c>
      <c r="H369" s="181"/>
      <c r="I369" s="181" t="e">
        <f>SUMIF(#REF!,'12'!A369,#REF!)</f>
        <v>#REF!</v>
      </c>
      <c r="J369" s="181" t="e">
        <f t="shared" si="23"/>
        <v>#REF!</v>
      </c>
    </row>
    <row r="370" s="260" customFormat="1" ht="36" customHeight="1" spans="1:10">
      <c r="A370" s="219">
        <v>2040706</v>
      </c>
      <c r="B370" s="337" t="s">
        <v>396</v>
      </c>
      <c r="C370" s="206">
        <f>SUMIFS('02'!E:E,'02'!A:A,A370)</f>
        <v>0</v>
      </c>
      <c r="D370" s="206">
        <v>0</v>
      </c>
      <c r="E370" s="336">
        <f t="shared" si="20"/>
        <v>0</v>
      </c>
      <c r="F370" s="334" t="str">
        <f t="shared" si="21"/>
        <v>否</v>
      </c>
      <c r="G370" s="181" t="str">
        <f t="shared" si="22"/>
        <v>项</v>
      </c>
      <c r="H370" s="181"/>
      <c r="I370" s="181" t="e">
        <f>SUMIF(#REF!,'12'!A370,#REF!)</f>
        <v>#REF!</v>
      </c>
      <c r="J370" s="181" t="e">
        <f t="shared" si="23"/>
        <v>#REF!</v>
      </c>
    </row>
    <row r="371" s="260" customFormat="1" ht="36" customHeight="1" spans="1:10">
      <c r="A371" s="219">
        <v>2040707</v>
      </c>
      <c r="B371" s="337" t="s">
        <v>227</v>
      </c>
      <c r="C371" s="206">
        <f>SUMIFS('02'!E:E,'02'!A:A,A371)</f>
        <v>0</v>
      </c>
      <c r="D371" s="206">
        <v>0</v>
      </c>
      <c r="E371" s="336">
        <f t="shared" si="20"/>
        <v>0</v>
      </c>
      <c r="F371" s="334" t="str">
        <f t="shared" si="21"/>
        <v>否</v>
      </c>
      <c r="G371" s="181" t="str">
        <f t="shared" si="22"/>
        <v>项</v>
      </c>
      <c r="H371" s="181"/>
      <c r="I371" s="181" t="e">
        <f>SUMIF(#REF!,'12'!A371,#REF!)</f>
        <v>#REF!</v>
      </c>
      <c r="J371" s="181" t="e">
        <f t="shared" si="23"/>
        <v>#REF!</v>
      </c>
    </row>
    <row r="372" s="260" customFormat="1" ht="36" customHeight="1" spans="1:10">
      <c r="A372" s="219">
        <v>2040750</v>
      </c>
      <c r="B372" s="337" t="s">
        <v>196</v>
      </c>
      <c r="C372" s="206">
        <f>SUMIFS('02'!E:E,'02'!A:A,A372)</f>
        <v>0</v>
      </c>
      <c r="D372" s="206">
        <v>0</v>
      </c>
      <c r="E372" s="336">
        <f t="shared" si="20"/>
        <v>0</v>
      </c>
      <c r="F372" s="334" t="str">
        <f t="shared" si="21"/>
        <v>否</v>
      </c>
      <c r="G372" s="181" t="str">
        <f t="shared" si="22"/>
        <v>项</v>
      </c>
      <c r="H372" s="181"/>
      <c r="I372" s="181" t="e">
        <f>SUMIF(#REF!,'12'!A372,#REF!)</f>
        <v>#REF!</v>
      </c>
      <c r="J372" s="181" t="e">
        <f t="shared" si="23"/>
        <v>#REF!</v>
      </c>
    </row>
    <row r="373" s="260" customFormat="1" ht="36" customHeight="1" spans="1:10">
      <c r="A373" s="219">
        <v>2040799</v>
      </c>
      <c r="B373" s="337" t="s">
        <v>397</v>
      </c>
      <c r="C373" s="206">
        <f>SUMIFS('02'!E:E,'02'!A:A,A373)</f>
        <v>0</v>
      </c>
      <c r="D373" s="206">
        <v>0</v>
      </c>
      <c r="E373" s="336">
        <f t="shared" si="20"/>
        <v>0</v>
      </c>
      <c r="F373" s="334" t="str">
        <f t="shared" si="21"/>
        <v>否</v>
      </c>
      <c r="G373" s="181" t="str">
        <f t="shared" si="22"/>
        <v>项</v>
      </c>
      <c r="H373" s="181"/>
      <c r="I373" s="181" t="e">
        <f>SUMIF(#REF!,'12'!A373,#REF!)</f>
        <v>#REF!</v>
      </c>
      <c r="J373" s="181" t="e">
        <f t="shared" si="23"/>
        <v>#REF!</v>
      </c>
    </row>
    <row r="374" ht="36" customHeight="1" spans="1:10">
      <c r="A374" s="219">
        <v>20408</v>
      </c>
      <c r="B374" s="335" t="s">
        <v>398</v>
      </c>
      <c r="C374" s="147">
        <f>SUM(C375:C383)</f>
        <v>0</v>
      </c>
      <c r="D374" s="147">
        <f>SUM(D375:D383)</f>
        <v>0</v>
      </c>
      <c r="E374" s="336">
        <f t="shared" si="20"/>
        <v>0</v>
      </c>
      <c r="F374" s="334" t="str">
        <f t="shared" si="21"/>
        <v>否</v>
      </c>
      <c r="G374" s="181" t="str">
        <f t="shared" si="22"/>
        <v>款</v>
      </c>
      <c r="I374" s="181" t="e">
        <f>SUMIF(#REF!,'12'!A374,#REF!)</f>
        <v>#REF!</v>
      </c>
      <c r="J374" s="181" t="e">
        <f t="shared" si="23"/>
        <v>#REF!</v>
      </c>
    </row>
    <row r="375" s="260" customFormat="1" ht="36" customHeight="1" spans="1:10">
      <c r="A375" s="219">
        <v>2040801</v>
      </c>
      <c r="B375" s="337" t="s">
        <v>187</v>
      </c>
      <c r="C375" s="206">
        <f>SUMIFS('02'!E:E,'02'!A:A,A375)</f>
        <v>0</v>
      </c>
      <c r="D375" s="206">
        <v>0</v>
      </c>
      <c r="E375" s="336">
        <f t="shared" si="20"/>
        <v>0</v>
      </c>
      <c r="F375" s="334" t="str">
        <f t="shared" si="21"/>
        <v>否</v>
      </c>
      <c r="G375" s="181" t="str">
        <f t="shared" si="22"/>
        <v>项</v>
      </c>
      <c r="H375" s="181"/>
      <c r="I375" s="181" t="e">
        <f>SUMIF(#REF!,'12'!A375,#REF!)</f>
        <v>#REF!</v>
      </c>
      <c r="J375" s="181" t="e">
        <f t="shared" si="23"/>
        <v>#REF!</v>
      </c>
    </row>
    <row r="376" s="260" customFormat="1" ht="36" customHeight="1" spans="1:10">
      <c r="A376" s="219">
        <v>2040802</v>
      </c>
      <c r="B376" s="337" t="s">
        <v>188</v>
      </c>
      <c r="C376" s="206">
        <f>SUMIFS('02'!E:E,'02'!A:A,A376)</f>
        <v>0</v>
      </c>
      <c r="D376" s="206">
        <v>0</v>
      </c>
      <c r="E376" s="336">
        <f t="shared" si="20"/>
        <v>0</v>
      </c>
      <c r="F376" s="334" t="str">
        <f t="shared" si="21"/>
        <v>否</v>
      </c>
      <c r="G376" s="181" t="str">
        <f t="shared" si="22"/>
        <v>项</v>
      </c>
      <c r="H376" s="181"/>
      <c r="I376" s="181" t="e">
        <f>SUMIF(#REF!,'12'!A376,#REF!)</f>
        <v>#REF!</v>
      </c>
      <c r="J376" s="181" t="e">
        <f t="shared" si="23"/>
        <v>#REF!</v>
      </c>
    </row>
    <row r="377" s="260" customFormat="1" ht="36" customHeight="1" spans="1:10">
      <c r="A377" s="219">
        <v>2040803</v>
      </c>
      <c r="B377" s="337" t="s">
        <v>189</v>
      </c>
      <c r="C377" s="206">
        <f>SUMIFS('02'!E:E,'02'!A:A,A377)</f>
        <v>0</v>
      </c>
      <c r="D377" s="206">
        <v>0</v>
      </c>
      <c r="E377" s="336">
        <f t="shared" si="20"/>
        <v>0</v>
      </c>
      <c r="F377" s="334" t="str">
        <f t="shared" si="21"/>
        <v>否</v>
      </c>
      <c r="G377" s="181" t="str">
        <f t="shared" si="22"/>
        <v>项</v>
      </c>
      <c r="H377" s="181"/>
      <c r="I377" s="181" t="e">
        <f>SUMIF(#REF!,'12'!A377,#REF!)</f>
        <v>#REF!</v>
      </c>
      <c r="J377" s="181" t="e">
        <f t="shared" si="23"/>
        <v>#REF!</v>
      </c>
    </row>
    <row r="378" s="260" customFormat="1" ht="36" customHeight="1" spans="1:10">
      <c r="A378" s="219">
        <v>2040804</v>
      </c>
      <c r="B378" s="337" t="s">
        <v>399</v>
      </c>
      <c r="C378" s="206">
        <f>SUMIFS('02'!E:E,'02'!A:A,A378)</f>
        <v>0</v>
      </c>
      <c r="D378" s="206">
        <v>0</v>
      </c>
      <c r="E378" s="336">
        <f t="shared" si="20"/>
        <v>0</v>
      </c>
      <c r="F378" s="334" t="str">
        <f t="shared" si="21"/>
        <v>否</v>
      </c>
      <c r="G378" s="181" t="str">
        <f t="shared" si="22"/>
        <v>项</v>
      </c>
      <c r="H378" s="181"/>
      <c r="I378" s="181" t="e">
        <f>SUMIF(#REF!,'12'!A378,#REF!)</f>
        <v>#REF!</v>
      </c>
      <c r="J378" s="181" t="e">
        <f t="shared" si="23"/>
        <v>#REF!</v>
      </c>
    </row>
    <row r="379" s="260" customFormat="1" ht="36" customHeight="1" spans="1:10">
      <c r="A379" s="219">
        <v>2040805</v>
      </c>
      <c r="B379" s="337" t="s">
        <v>400</v>
      </c>
      <c r="C379" s="206">
        <f>SUMIFS('02'!E:E,'02'!A:A,A379)</f>
        <v>0</v>
      </c>
      <c r="D379" s="206">
        <v>0</v>
      </c>
      <c r="E379" s="336">
        <f t="shared" si="20"/>
        <v>0</v>
      </c>
      <c r="F379" s="334" t="str">
        <f t="shared" si="21"/>
        <v>否</v>
      </c>
      <c r="G379" s="181" t="str">
        <f t="shared" si="22"/>
        <v>项</v>
      </c>
      <c r="H379" s="181"/>
      <c r="I379" s="181" t="e">
        <f>SUMIF(#REF!,'12'!A379,#REF!)</f>
        <v>#REF!</v>
      </c>
      <c r="J379" s="181" t="e">
        <f t="shared" si="23"/>
        <v>#REF!</v>
      </c>
    </row>
    <row r="380" s="260" customFormat="1" ht="36" customHeight="1" spans="1:10">
      <c r="A380" s="219">
        <v>2040806</v>
      </c>
      <c r="B380" s="337" t="s">
        <v>401</v>
      </c>
      <c r="C380" s="206">
        <f>SUMIFS('02'!E:E,'02'!A:A,A380)</f>
        <v>0</v>
      </c>
      <c r="D380" s="206">
        <v>0</v>
      </c>
      <c r="E380" s="336">
        <f t="shared" si="20"/>
        <v>0</v>
      </c>
      <c r="F380" s="334" t="str">
        <f t="shared" si="21"/>
        <v>否</v>
      </c>
      <c r="G380" s="181" t="str">
        <f t="shared" si="22"/>
        <v>项</v>
      </c>
      <c r="H380" s="181"/>
      <c r="I380" s="181" t="e">
        <f>SUMIF(#REF!,'12'!A380,#REF!)</f>
        <v>#REF!</v>
      </c>
      <c r="J380" s="181" t="e">
        <f t="shared" si="23"/>
        <v>#REF!</v>
      </c>
    </row>
    <row r="381" s="260" customFormat="1" ht="36" customHeight="1" spans="1:10">
      <c r="A381" s="219">
        <v>2040807</v>
      </c>
      <c r="B381" s="337" t="s">
        <v>227</v>
      </c>
      <c r="C381" s="206">
        <f>SUMIFS('02'!E:E,'02'!A:A,A381)</f>
        <v>0</v>
      </c>
      <c r="D381" s="206">
        <v>0</v>
      </c>
      <c r="E381" s="336">
        <f t="shared" si="20"/>
        <v>0</v>
      </c>
      <c r="F381" s="334" t="str">
        <f t="shared" si="21"/>
        <v>否</v>
      </c>
      <c r="G381" s="181" t="str">
        <f t="shared" si="22"/>
        <v>项</v>
      </c>
      <c r="H381" s="181"/>
      <c r="I381" s="181" t="e">
        <f>SUMIF(#REF!,'12'!A381,#REF!)</f>
        <v>#REF!</v>
      </c>
      <c r="J381" s="181" t="e">
        <f t="shared" si="23"/>
        <v>#REF!</v>
      </c>
    </row>
    <row r="382" s="260" customFormat="1" ht="36" customHeight="1" spans="1:10">
      <c r="A382" s="219">
        <v>2040850</v>
      </c>
      <c r="B382" s="337" t="s">
        <v>196</v>
      </c>
      <c r="C382" s="206">
        <f>SUMIFS('02'!E:E,'02'!A:A,A382)</f>
        <v>0</v>
      </c>
      <c r="D382" s="206">
        <v>0</v>
      </c>
      <c r="E382" s="336">
        <f t="shared" si="20"/>
        <v>0</v>
      </c>
      <c r="F382" s="334" t="str">
        <f t="shared" si="21"/>
        <v>否</v>
      </c>
      <c r="G382" s="181" t="str">
        <f t="shared" si="22"/>
        <v>项</v>
      </c>
      <c r="H382" s="181"/>
      <c r="I382" s="181" t="e">
        <f>SUMIF(#REF!,'12'!A382,#REF!)</f>
        <v>#REF!</v>
      </c>
      <c r="J382" s="181" t="e">
        <f t="shared" si="23"/>
        <v>#REF!</v>
      </c>
    </row>
    <row r="383" s="260" customFormat="1" ht="36" customHeight="1" spans="1:10">
      <c r="A383" s="219">
        <v>2040899</v>
      </c>
      <c r="B383" s="337" t="s">
        <v>402</v>
      </c>
      <c r="C383" s="206">
        <f>SUMIFS('02'!E:E,'02'!A:A,A383)</f>
        <v>0</v>
      </c>
      <c r="D383" s="206">
        <v>0</v>
      </c>
      <c r="E383" s="336">
        <f t="shared" si="20"/>
        <v>0</v>
      </c>
      <c r="F383" s="334" t="str">
        <f t="shared" si="21"/>
        <v>否</v>
      </c>
      <c r="G383" s="181" t="str">
        <f t="shared" si="22"/>
        <v>项</v>
      </c>
      <c r="H383" s="181"/>
      <c r="I383" s="181" t="e">
        <f>SUMIF(#REF!,'12'!A383,#REF!)</f>
        <v>#REF!</v>
      </c>
      <c r="J383" s="181" t="e">
        <f t="shared" si="23"/>
        <v>#REF!</v>
      </c>
    </row>
    <row r="384" ht="36" customHeight="1" spans="1:10">
      <c r="A384" s="219">
        <v>20409</v>
      </c>
      <c r="B384" s="335" t="s">
        <v>403</v>
      </c>
      <c r="C384" s="147">
        <f>SUM(C385:C391)</f>
        <v>0</v>
      </c>
      <c r="D384" s="147">
        <f>SUM(D385:D391)</f>
        <v>0</v>
      </c>
      <c r="E384" s="336">
        <f t="shared" si="20"/>
        <v>0</v>
      </c>
      <c r="F384" s="334" t="str">
        <f t="shared" si="21"/>
        <v>否</v>
      </c>
      <c r="G384" s="181" t="str">
        <f t="shared" si="22"/>
        <v>款</v>
      </c>
      <c r="I384" s="181" t="e">
        <f>SUMIF(#REF!,'12'!A384,#REF!)</f>
        <v>#REF!</v>
      </c>
      <c r="J384" s="181" t="e">
        <f t="shared" si="23"/>
        <v>#REF!</v>
      </c>
    </row>
    <row r="385" s="260" customFormat="1" ht="36" customHeight="1" spans="1:13">
      <c r="A385" s="219">
        <v>2040901</v>
      </c>
      <c r="B385" s="337" t="s">
        <v>187</v>
      </c>
      <c r="C385" s="206">
        <f>SUMIFS('02'!E:E,'02'!A:A,A385)</f>
        <v>0</v>
      </c>
      <c r="D385" s="206">
        <v>0</v>
      </c>
      <c r="E385" s="336">
        <f t="shared" si="20"/>
        <v>0</v>
      </c>
      <c r="F385" s="334" t="str">
        <f t="shared" si="21"/>
        <v>否</v>
      </c>
      <c r="G385" s="181" t="str">
        <f t="shared" si="22"/>
        <v>项</v>
      </c>
      <c r="H385" s="181"/>
      <c r="I385" s="181" t="e">
        <f>SUMIF(#REF!,'12'!A385,#REF!)</f>
        <v>#REF!</v>
      </c>
      <c r="J385" s="181" t="e">
        <f t="shared" si="23"/>
        <v>#REF!</v>
      </c>
    </row>
    <row r="386" s="260" customFormat="1" ht="36" customHeight="1" spans="1:13">
      <c r="A386" s="219">
        <v>2040902</v>
      </c>
      <c r="B386" s="337" t="s">
        <v>188</v>
      </c>
      <c r="C386" s="206">
        <f>SUMIFS('02'!E:E,'02'!A:A,A386)</f>
        <v>0</v>
      </c>
      <c r="D386" s="206">
        <v>0</v>
      </c>
      <c r="E386" s="336">
        <f t="shared" si="20"/>
        <v>0</v>
      </c>
      <c r="F386" s="334" t="str">
        <f t="shared" si="21"/>
        <v>否</v>
      </c>
      <c r="G386" s="181" t="str">
        <f t="shared" si="22"/>
        <v>项</v>
      </c>
      <c r="H386" s="181"/>
      <c r="I386" s="181" t="e">
        <f>SUMIF(#REF!,'12'!A386,#REF!)</f>
        <v>#REF!</v>
      </c>
      <c r="J386" s="181" t="e">
        <f t="shared" si="23"/>
        <v>#REF!</v>
      </c>
    </row>
    <row r="387" s="260" customFormat="1" ht="36" customHeight="1" spans="1:13">
      <c r="A387" s="219">
        <v>2040903</v>
      </c>
      <c r="B387" s="337" t="s">
        <v>189</v>
      </c>
      <c r="C387" s="206">
        <f>SUMIFS('02'!E:E,'02'!A:A,A387)</f>
        <v>0</v>
      </c>
      <c r="D387" s="206">
        <v>0</v>
      </c>
      <c r="E387" s="336">
        <f t="shared" si="20"/>
        <v>0</v>
      </c>
      <c r="F387" s="334" t="str">
        <f t="shared" si="21"/>
        <v>否</v>
      </c>
      <c r="G387" s="181" t="str">
        <f t="shared" si="22"/>
        <v>项</v>
      </c>
      <c r="H387" s="181"/>
      <c r="I387" s="181" t="e">
        <f>SUMIF(#REF!,'12'!A387,#REF!)</f>
        <v>#REF!</v>
      </c>
      <c r="J387" s="181" t="e">
        <f t="shared" si="23"/>
        <v>#REF!</v>
      </c>
    </row>
    <row r="388" s="260" customFormat="1" ht="36" customHeight="1" spans="1:13">
      <c r="A388" s="219">
        <v>2040904</v>
      </c>
      <c r="B388" s="337" t="s">
        <v>404</v>
      </c>
      <c r="C388" s="206">
        <f>SUMIFS('02'!E:E,'02'!A:A,A388)</f>
        <v>0</v>
      </c>
      <c r="D388" s="206">
        <v>0</v>
      </c>
      <c r="E388" s="336">
        <f t="shared" ref="E388:E451" si="24">IFERROR(IF(C388&lt;0,"",IFERROR(D388/C388,0))*100,0)</f>
        <v>0</v>
      </c>
      <c r="F388" s="334" t="str">
        <f t="shared" si="21"/>
        <v>否</v>
      </c>
      <c r="G388" s="181" t="str">
        <f t="shared" si="22"/>
        <v>项</v>
      </c>
      <c r="H388" s="181"/>
      <c r="I388" s="181" t="e">
        <f>SUMIF(#REF!,'12'!A388,#REF!)</f>
        <v>#REF!</v>
      </c>
      <c r="J388" s="181" t="e">
        <f t="shared" si="23"/>
        <v>#REF!</v>
      </c>
    </row>
    <row r="389" s="260" customFormat="1" ht="36" customHeight="1" spans="1:13">
      <c r="A389" s="219">
        <v>2040905</v>
      </c>
      <c r="B389" s="337" t="s">
        <v>405</v>
      </c>
      <c r="C389" s="206">
        <f>SUMIFS('02'!E:E,'02'!A:A,A389)</f>
        <v>0</v>
      </c>
      <c r="D389" s="206">
        <v>0</v>
      </c>
      <c r="E389" s="336">
        <f t="shared" si="24"/>
        <v>0</v>
      </c>
      <c r="F389" s="334" t="str">
        <f t="shared" ref="F389:F452" si="25">IF(LEN(A389)=3,"是",IF(B389&lt;&gt;"",IF(SUM(C389:D389)&lt;&gt;0,"是","否"),"是"))</f>
        <v>否</v>
      </c>
      <c r="G389" s="181" t="str">
        <f t="shared" ref="G389:G452" si="26">IF(LEN(A389)=3,"类",IF(LEN(A389)=5,"款","项"))</f>
        <v>项</v>
      </c>
      <c r="H389" s="181"/>
      <c r="I389" s="181" t="e">
        <f>SUMIF(#REF!,'12'!A389,#REF!)</f>
        <v>#REF!</v>
      </c>
      <c r="J389" s="181" t="e">
        <f t="shared" ref="J389:J452" si="27">D389-I389</f>
        <v>#REF!</v>
      </c>
    </row>
    <row r="390" s="260" customFormat="1" ht="36" customHeight="1" spans="1:13">
      <c r="A390" s="219">
        <v>2040950</v>
      </c>
      <c r="B390" s="337" t="s">
        <v>196</v>
      </c>
      <c r="C390" s="206">
        <f>SUMIFS('02'!E:E,'02'!A:A,A390)</f>
        <v>0</v>
      </c>
      <c r="D390" s="206">
        <v>0</v>
      </c>
      <c r="E390" s="336">
        <f t="shared" si="24"/>
        <v>0</v>
      </c>
      <c r="F390" s="334" t="str">
        <f t="shared" si="25"/>
        <v>否</v>
      </c>
      <c r="G390" s="181" t="str">
        <f t="shared" si="26"/>
        <v>项</v>
      </c>
      <c r="H390" s="181"/>
      <c r="I390" s="181" t="e">
        <f>SUMIF(#REF!,'12'!A390,#REF!)</f>
        <v>#REF!</v>
      </c>
      <c r="J390" s="181" t="e">
        <f t="shared" si="27"/>
        <v>#REF!</v>
      </c>
    </row>
    <row r="391" s="260" customFormat="1" ht="36" customHeight="1" spans="1:13">
      <c r="A391" s="219">
        <v>2040999</v>
      </c>
      <c r="B391" s="337" t="s">
        <v>406</v>
      </c>
      <c r="C391" s="206">
        <f>SUMIFS('02'!E:E,'02'!A:A,A391)</f>
        <v>0</v>
      </c>
      <c r="D391" s="206">
        <v>0</v>
      </c>
      <c r="E391" s="336">
        <f t="shared" si="24"/>
        <v>0</v>
      </c>
      <c r="F391" s="334" t="str">
        <f t="shared" si="25"/>
        <v>否</v>
      </c>
      <c r="G391" s="181" t="str">
        <f t="shared" si="26"/>
        <v>项</v>
      </c>
      <c r="H391" s="181"/>
      <c r="I391" s="181" t="e">
        <f>SUMIF(#REF!,'12'!A391,#REF!)</f>
        <v>#REF!</v>
      </c>
      <c r="J391" s="181" t="e">
        <f t="shared" si="27"/>
        <v>#REF!</v>
      </c>
    </row>
    <row r="392" ht="36" customHeight="1" spans="1:13">
      <c r="A392" s="219">
        <v>20410</v>
      </c>
      <c r="B392" s="335" t="s">
        <v>407</v>
      </c>
      <c r="C392" s="147">
        <f>SUM(C393:C397)</f>
        <v>0</v>
      </c>
      <c r="D392" s="147">
        <f>SUM(D393:D397)</f>
        <v>0</v>
      </c>
      <c r="E392" s="336">
        <f t="shared" si="24"/>
        <v>0</v>
      </c>
      <c r="F392" s="334" t="str">
        <f t="shared" si="25"/>
        <v>否</v>
      </c>
      <c r="G392" s="181" t="str">
        <f t="shared" si="26"/>
        <v>款</v>
      </c>
      <c r="I392" s="181" t="e">
        <f>SUMIF(#REF!,'12'!A392,#REF!)</f>
        <v>#REF!</v>
      </c>
      <c r="J392" s="181" t="e">
        <f t="shared" si="27"/>
        <v>#REF!</v>
      </c>
    </row>
    <row r="393" s="260" customFormat="1" ht="36" customHeight="1" spans="1:13">
      <c r="A393" s="219">
        <v>2041001</v>
      </c>
      <c r="B393" s="337" t="s">
        <v>187</v>
      </c>
      <c r="C393" s="206">
        <f>SUMIFS('02'!E:E,'02'!A:A,A393)</f>
        <v>0</v>
      </c>
      <c r="D393" s="206">
        <v>0</v>
      </c>
      <c r="E393" s="336">
        <f t="shared" si="24"/>
        <v>0</v>
      </c>
      <c r="F393" s="334" t="str">
        <f t="shared" si="25"/>
        <v>否</v>
      </c>
      <c r="G393" s="181" t="str">
        <f t="shared" si="26"/>
        <v>项</v>
      </c>
      <c r="H393" s="181"/>
      <c r="I393" s="181" t="e">
        <f>SUMIF(#REF!,'12'!A393,#REF!)</f>
        <v>#REF!</v>
      </c>
      <c r="J393" s="181" t="e">
        <f t="shared" si="27"/>
        <v>#REF!</v>
      </c>
    </row>
    <row r="394" s="260" customFormat="1" ht="36" customHeight="1" spans="1:13">
      <c r="A394" s="219">
        <v>2041002</v>
      </c>
      <c r="B394" s="337" t="s">
        <v>188</v>
      </c>
      <c r="C394" s="206">
        <f>SUMIFS('02'!E:E,'02'!A:A,A394)</f>
        <v>0</v>
      </c>
      <c r="D394" s="206">
        <v>0</v>
      </c>
      <c r="E394" s="336">
        <f t="shared" si="24"/>
        <v>0</v>
      </c>
      <c r="F394" s="334" t="str">
        <f t="shared" si="25"/>
        <v>否</v>
      </c>
      <c r="G394" s="181" t="str">
        <f t="shared" si="26"/>
        <v>项</v>
      </c>
      <c r="H394" s="181"/>
      <c r="I394" s="181" t="e">
        <f>SUMIF(#REF!,'12'!A394,#REF!)</f>
        <v>#REF!</v>
      </c>
      <c r="J394" s="181" t="e">
        <f t="shared" si="27"/>
        <v>#REF!</v>
      </c>
    </row>
    <row r="395" s="260" customFormat="1" ht="36" customHeight="1" spans="1:13">
      <c r="A395" s="219">
        <v>2041006</v>
      </c>
      <c r="B395" s="337" t="s">
        <v>227</v>
      </c>
      <c r="C395" s="206">
        <f>SUMIFS('02'!E:E,'02'!A:A,A395)</f>
        <v>0</v>
      </c>
      <c r="D395" s="206">
        <v>0</v>
      </c>
      <c r="E395" s="336">
        <f t="shared" si="24"/>
        <v>0</v>
      </c>
      <c r="F395" s="334" t="str">
        <f t="shared" si="25"/>
        <v>否</v>
      </c>
      <c r="G395" s="181" t="str">
        <f t="shared" si="26"/>
        <v>项</v>
      </c>
      <c r="H395" s="181"/>
      <c r="I395" s="181" t="e">
        <f>SUMIF(#REF!,'12'!A395,#REF!)</f>
        <v>#REF!</v>
      </c>
      <c r="J395" s="181" t="e">
        <f t="shared" si="27"/>
        <v>#REF!</v>
      </c>
    </row>
    <row r="396" s="260" customFormat="1" ht="36" customHeight="1" spans="1:13">
      <c r="A396" s="219">
        <v>2041007</v>
      </c>
      <c r="B396" s="337" t="s">
        <v>408</v>
      </c>
      <c r="C396" s="206">
        <f>SUMIFS('02'!E:E,'02'!A:A,A396)</f>
        <v>0</v>
      </c>
      <c r="D396" s="206">
        <v>0</v>
      </c>
      <c r="E396" s="336">
        <f t="shared" si="24"/>
        <v>0</v>
      </c>
      <c r="F396" s="334" t="str">
        <f t="shared" si="25"/>
        <v>否</v>
      </c>
      <c r="G396" s="181" t="str">
        <f t="shared" si="26"/>
        <v>项</v>
      </c>
      <c r="H396" s="181"/>
      <c r="I396" s="181" t="e">
        <f>SUMIF(#REF!,'12'!A396,#REF!)</f>
        <v>#REF!</v>
      </c>
      <c r="J396" s="181" t="e">
        <f t="shared" si="27"/>
        <v>#REF!</v>
      </c>
    </row>
    <row r="397" s="260" customFormat="1" ht="36" customHeight="1" spans="1:13">
      <c r="A397" s="219">
        <v>2041099</v>
      </c>
      <c r="B397" s="337" t="s">
        <v>409</v>
      </c>
      <c r="C397" s="206">
        <f>SUMIFS('02'!E:E,'02'!A:A,A397)</f>
        <v>0</v>
      </c>
      <c r="D397" s="206">
        <v>0</v>
      </c>
      <c r="E397" s="336">
        <f t="shared" si="24"/>
        <v>0</v>
      </c>
      <c r="F397" s="334" t="str">
        <f t="shared" si="25"/>
        <v>否</v>
      </c>
      <c r="G397" s="181" t="str">
        <f t="shared" si="26"/>
        <v>项</v>
      </c>
      <c r="H397" s="181"/>
      <c r="I397" s="181" t="e">
        <f>SUMIF(#REF!,'12'!A397,#REF!)</f>
        <v>#REF!</v>
      </c>
      <c r="J397" s="181" t="e">
        <f t="shared" si="27"/>
        <v>#REF!</v>
      </c>
    </row>
    <row r="398" ht="23.5" customHeight="1" spans="1:13">
      <c r="A398" s="219">
        <v>20499</v>
      </c>
      <c r="B398" s="335" t="s">
        <v>410</v>
      </c>
      <c r="C398" s="147">
        <f>SUM(C399:C400)</f>
        <v>89</v>
      </c>
      <c r="D398" s="147">
        <f>SUM(D399:D400)</f>
        <v>0</v>
      </c>
      <c r="E398" s="336">
        <f t="shared" si="24"/>
        <v>0</v>
      </c>
      <c r="F398" s="334" t="str">
        <f t="shared" si="25"/>
        <v>是</v>
      </c>
      <c r="G398" s="181" t="str">
        <f t="shared" si="26"/>
        <v>款</v>
      </c>
      <c r="I398" s="181" t="e">
        <f>SUMIF(#REF!,'12'!A398,#REF!)</f>
        <v>#REF!</v>
      </c>
      <c r="J398" s="181" t="e">
        <f t="shared" si="27"/>
        <v>#REF!</v>
      </c>
    </row>
    <row r="399" s="260" customFormat="1" ht="23.5" customHeight="1" spans="1:13">
      <c r="A399" s="215">
        <v>2049902</v>
      </c>
      <c r="B399" s="337" t="s">
        <v>411</v>
      </c>
      <c r="C399" s="206">
        <f>SUMIFS('02'!E:E,'02'!A:A,A399)</f>
        <v>19</v>
      </c>
      <c r="D399" s="206">
        <v>0</v>
      </c>
      <c r="E399" s="336">
        <f t="shared" si="24"/>
        <v>0</v>
      </c>
      <c r="F399" s="334" t="str">
        <f t="shared" si="25"/>
        <v>是</v>
      </c>
      <c r="G399" s="181" t="str">
        <f t="shared" si="26"/>
        <v>项</v>
      </c>
      <c r="H399" s="181"/>
      <c r="I399" s="181" t="e">
        <f>SUMIF(#REF!,'12'!A399,#REF!)</f>
        <v>#REF!</v>
      </c>
      <c r="J399" s="181" t="e">
        <f t="shared" si="27"/>
        <v>#REF!</v>
      </c>
    </row>
    <row r="400" s="260" customFormat="1" ht="23.5" customHeight="1" spans="1:13">
      <c r="A400" s="342">
        <v>2049999</v>
      </c>
      <c r="B400" s="337" t="s">
        <v>410</v>
      </c>
      <c r="C400" s="206">
        <f>SUMIFS('02'!E:E,'02'!A:A,A400)</f>
        <v>70</v>
      </c>
      <c r="D400" s="206">
        <v>0</v>
      </c>
      <c r="E400" s="336">
        <f t="shared" si="24"/>
        <v>0</v>
      </c>
      <c r="F400" s="334" t="str">
        <f t="shared" si="25"/>
        <v>是</v>
      </c>
      <c r="G400" s="181" t="str">
        <f t="shared" si="26"/>
        <v>项</v>
      </c>
      <c r="H400" s="181"/>
      <c r="I400" s="181" t="e">
        <f>SUMIF(#REF!,'12'!A400,#REF!)</f>
        <v>#REF!</v>
      </c>
      <c r="J400" s="181" t="e">
        <f t="shared" si="27"/>
        <v>#REF!</v>
      </c>
      <c r="M400" s="305"/>
    </row>
    <row r="401" ht="23.5" customHeight="1" spans="1:10">
      <c r="A401" s="340">
        <v>205</v>
      </c>
      <c r="B401" s="332" t="s">
        <v>142</v>
      </c>
      <c r="C401" s="216">
        <f>SUM(C402,C407,C414,C420,C426,C430,C434,C438,C444,C451)</f>
        <v>43964</v>
      </c>
      <c r="D401" s="216">
        <f>SUM(D402,D407,D414,D420,D426,D430,D434,D438,D444,D451)</f>
        <v>51007</v>
      </c>
      <c r="E401" s="333">
        <f t="shared" si="24"/>
        <v>116.019925393504</v>
      </c>
      <c r="F401" s="334" t="str">
        <f t="shared" si="25"/>
        <v>是</v>
      </c>
      <c r="G401" s="181" t="str">
        <f t="shared" si="26"/>
        <v>类</v>
      </c>
      <c r="I401" s="181" t="e">
        <f>SUMIF(#REF!,'12'!A401,#REF!)</f>
        <v>#REF!</v>
      </c>
      <c r="J401" s="181" t="e">
        <f t="shared" si="27"/>
        <v>#REF!</v>
      </c>
    </row>
    <row r="402" ht="23.5" customHeight="1" spans="1:10">
      <c r="A402" s="219">
        <v>20501</v>
      </c>
      <c r="B402" s="335" t="s">
        <v>412</v>
      </c>
      <c r="C402" s="147">
        <f>SUM(C403:C406)</f>
        <v>774</v>
      </c>
      <c r="D402" s="147">
        <f>SUM(D403:D406)</f>
        <v>1056</v>
      </c>
      <c r="E402" s="336">
        <f t="shared" si="24"/>
        <v>136.434108527132</v>
      </c>
      <c r="F402" s="334" t="str">
        <f t="shared" si="25"/>
        <v>是</v>
      </c>
      <c r="G402" s="181" t="str">
        <f t="shared" si="26"/>
        <v>款</v>
      </c>
      <c r="I402" s="181" t="e">
        <f>SUMIF(#REF!,'12'!A402,#REF!)</f>
        <v>#REF!</v>
      </c>
      <c r="J402" s="181" t="e">
        <f t="shared" si="27"/>
        <v>#REF!</v>
      </c>
    </row>
    <row r="403" s="260" customFormat="1" ht="23.5" customHeight="1" spans="1:10">
      <c r="A403" s="219">
        <v>2050101</v>
      </c>
      <c r="B403" s="337" t="s">
        <v>187</v>
      </c>
      <c r="C403" s="206">
        <f>SUMIFS('02'!E:E,'02'!A:A,A403)</f>
        <v>199</v>
      </c>
      <c r="D403" s="206">
        <v>301</v>
      </c>
      <c r="E403" s="336">
        <f t="shared" si="24"/>
        <v>151.256281407035</v>
      </c>
      <c r="F403" s="334" t="str">
        <f t="shared" si="25"/>
        <v>是</v>
      </c>
      <c r="G403" s="181" t="str">
        <f t="shared" si="26"/>
        <v>项</v>
      </c>
      <c r="H403" s="181"/>
      <c r="I403" s="181" t="e">
        <f>SUMIF(#REF!,'12'!A403,#REF!)</f>
        <v>#REF!</v>
      </c>
      <c r="J403" s="181" t="e">
        <f t="shared" si="27"/>
        <v>#REF!</v>
      </c>
    </row>
    <row r="404" s="260" customFormat="1" ht="36" customHeight="1" spans="1:10">
      <c r="A404" s="219">
        <v>2050102</v>
      </c>
      <c r="B404" s="337" t="s">
        <v>188</v>
      </c>
      <c r="C404" s="206">
        <f>SUMIFS('02'!E:E,'02'!A:A,A404)</f>
        <v>0</v>
      </c>
      <c r="D404" s="206">
        <v>0</v>
      </c>
      <c r="E404" s="336">
        <f t="shared" si="24"/>
        <v>0</v>
      </c>
      <c r="F404" s="334" t="str">
        <f t="shared" si="25"/>
        <v>否</v>
      </c>
      <c r="G404" s="181" t="str">
        <f t="shared" si="26"/>
        <v>项</v>
      </c>
      <c r="H404" s="181"/>
      <c r="I404" s="181" t="e">
        <f>SUMIF(#REF!,'12'!A404,#REF!)</f>
        <v>#REF!</v>
      </c>
      <c r="J404" s="181" t="e">
        <f t="shared" si="27"/>
        <v>#REF!</v>
      </c>
    </row>
    <row r="405" s="260" customFormat="1" ht="36" customHeight="1" spans="1:10">
      <c r="A405" s="219">
        <v>2050103</v>
      </c>
      <c r="B405" s="337" t="s">
        <v>189</v>
      </c>
      <c r="C405" s="206">
        <f>SUMIFS('02'!E:E,'02'!A:A,A405)</f>
        <v>0</v>
      </c>
      <c r="D405" s="206">
        <v>0</v>
      </c>
      <c r="E405" s="336">
        <f t="shared" si="24"/>
        <v>0</v>
      </c>
      <c r="F405" s="334" t="str">
        <f t="shared" si="25"/>
        <v>否</v>
      </c>
      <c r="G405" s="181" t="str">
        <f t="shared" si="26"/>
        <v>项</v>
      </c>
      <c r="H405" s="181"/>
      <c r="I405" s="181" t="e">
        <f>SUMIF(#REF!,'12'!A405,#REF!)</f>
        <v>#REF!</v>
      </c>
      <c r="J405" s="181" t="e">
        <f t="shared" si="27"/>
        <v>#REF!</v>
      </c>
    </row>
    <row r="406" s="260" customFormat="1" ht="23.5" customHeight="1" spans="1:10">
      <c r="A406" s="219">
        <v>2050199</v>
      </c>
      <c r="B406" s="337" t="s">
        <v>413</v>
      </c>
      <c r="C406" s="206">
        <f>SUMIFS('02'!E:E,'02'!A:A,A406)</f>
        <v>575</v>
      </c>
      <c r="D406" s="206">
        <v>755</v>
      </c>
      <c r="E406" s="336">
        <f t="shared" si="24"/>
        <v>131.304347826087</v>
      </c>
      <c r="F406" s="334" t="str">
        <f t="shared" si="25"/>
        <v>是</v>
      </c>
      <c r="G406" s="181" t="str">
        <f t="shared" si="26"/>
        <v>项</v>
      </c>
      <c r="H406" s="181"/>
      <c r="I406" s="181" t="e">
        <f>SUMIF(#REF!,'12'!A406,#REF!)</f>
        <v>#REF!</v>
      </c>
      <c r="J406" s="181" t="e">
        <f t="shared" si="27"/>
        <v>#REF!</v>
      </c>
    </row>
    <row r="407" ht="23.5" customHeight="1" spans="1:10">
      <c r="A407" s="219">
        <v>20502</v>
      </c>
      <c r="B407" s="335" t="s">
        <v>414</v>
      </c>
      <c r="C407" s="147">
        <f>SUM(C408:C413)</f>
        <v>41395</v>
      </c>
      <c r="D407" s="147">
        <f>SUM(D408:D413)</f>
        <v>48285</v>
      </c>
      <c r="E407" s="336">
        <f t="shared" si="24"/>
        <v>116.6445222853</v>
      </c>
      <c r="F407" s="334" t="str">
        <f t="shared" si="25"/>
        <v>是</v>
      </c>
      <c r="G407" s="181" t="str">
        <f t="shared" si="26"/>
        <v>款</v>
      </c>
      <c r="I407" s="181" t="e">
        <f>SUMIF(#REF!,'12'!A407,#REF!)</f>
        <v>#REF!</v>
      </c>
      <c r="J407" s="181" t="e">
        <f t="shared" si="27"/>
        <v>#REF!</v>
      </c>
    </row>
    <row r="408" s="260" customFormat="1" ht="23.5" customHeight="1" spans="1:10">
      <c r="A408" s="219">
        <v>2050201</v>
      </c>
      <c r="B408" s="337" t="s">
        <v>415</v>
      </c>
      <c r="C408" s="206">
        <f>SUMIFS('02'!E:E,'02'!A:A,A408)</f>
        <v>2128</v>
      </c>
      <c r="D408" s="206">
        <v>3136</v>
      </c>
      <c r="E408" s="336">
        <f t="shared" si="24"/>
        <v>147.368421052632</v>
      </c>
      <c r="F408" s="334" t="str">
        <f t="shared" si="25"/>
        <v>是</v>
      </c>
      <c r="G408" s="181" t="str">
        <f t="shared" si="26"/>
        <v>项</v>
      </c>
      <c r="H408" s="181"/>
      <c r="I408" s="181" t="e">
        <f>SUMIF(#REF!,'12'!A408,#REF!)</f>
        <v>#REF!</v>
      </c>
      <c r="J408" s="181" t="e">
        <f t="shared" si="27"/>
        <v>#REF!</v>
      </c>
    </row>
    <row r="409" s="260" customFormat="1" ht="23.5" customHeight="1" spans="1:10">
      <c r="A409" s="219">
        <v>2050202</v>
      </c>
      <c r="B409" s="337" t="s">
        <v>416</v>
      </c>
      <c r="C409" s="206">
        <f>SUMIFS('02'!E:E,'02'!A:A,A409)</f>
        <v>21528</v>
      </c>
      <c r="D409" s="206">
        <v>22579</v>
      </c>
      <c r="E409" s="336">
        <f t="shared" si="24"/>
        <v>104.882014121145</v>
      </c>
      <c r="F409" s="334" t="str">
        <f t="shared" si="25"/>
        <v>是</v>
      </c>
      <c r="G409" s="181" t="str">
        <f t="shared" si="26"/>
        <v>项</v>
      </c>
      <c r="H409" s="181"/>
      <c r="I409" s="181" t="e">
        <f>SUMIF(#REF!,'12'!A409,#REF!)</f>
        <v>#REF!</v>
      </c>
      <c r="J409" s="181" t="e">
        <f t="shared" si="27"/>
        <v>#REF!</v>
      </c>
    </row>
    <row r="410" s="260" customFormat="1" ht="23.5" customHeight="1" spans="1:10">
      <c r="A410" s="219">
        <v>2050203</v>
      </c>
      <c r="B410" s="337" t="s">
        <v>417</v>
      </c>
      <c r="C410" s="206">
        <f>SUMIFS('02'!E:E,'02'!A:A,A410)</f>
        <v>11325</v>
      </c>
      <c r="D410" s="206">
        <v>16044</v>
      </c>
      <c r="E410" s="336">
        <f t="shared" si="24"/>
        <v>141.668874172185</v>
      </c>
      <c r="F410" s="334" t="str">
        <f t="shared" si="25"/>
        <v>是</v>
      </c>
      <c r="G410" s="181" t="str">
        <f t="shared" si="26"/>
        <v>项</v>
      </c>
      <c r="H410" s="181"/>
      <c r="I410" s="181" t="e">
        <f>SUMIF(#REF!,'12'!A410,#REF!)</f>
        <v>#REF!</v>
      </c>
      <c r="J410" s="181" t="e">
        <f t="shared" si="27"/>
        <v>#REF!</v>
      </c>
    </row>
    <row r="411" s="260" customFormat="1" ht="23.5" customHeight="1" spans="1:10">
      <c r="A411" s="219">
        <v>2050204</v>
      </c>
      <c r="B411" s="337" t="s">
        <v>418</v>
      </c>
      <c r="C411" s="206">
        <f>SUMIFS('02'!E:E,'02'!A:A,A411)</f>
        <v>6358</v>
      </c>
      <c r="D411" s="206">
        <v>5521</v>
      </c>
      <c r="E411" s="336">
        <f t="shared" si="24"/>
        <v>86.8354828562441</v>
      </c>
      <c r="F411" s="334" t="str">
        <f t="shared" si="25"/>
        <v>是</v>
      </c>
      <c r="G411" s="181" t="str">
        <f t="shared" si="26"/>
        <v>项</v>
      </c>
      <c r="H411" s="181"/>
      <c r="I411" s="181" t="e">
        <f>SUMIF(#REF!,'12'!A411,#REF!)</f>
        <v>#REF!</v>
      </c>
      <c r="J411" s="181" t="e">
        <f t="shared" si="27"/>
        <v>#REF!</v>
      </c>
    </row>
    <row r="412" s="260" customFormat="1" ht="36" customHeight="1" spans="1:10">
      <c r="A412" s="219">
        <v>2050205</v>
      </c>
      <c r="B412" s="337" t="s">
        <v>419</v>
      </c>
      <c r="C412" s="206">
        <f>SUMIFS('02'!E:E,'02'!A:A,A412)</f>
        <v>0</v>
      </c>
      <c r="D412" s="206">
        <v>0</v>
      </c>
      <c r="E412" s="336">
        <f t="shared" si="24"/>
        <v>0</v>
      </c>
      <c r="F412" s="334" t="str">
        <f t="shared" si="25"/>
        <v>否</v>
      </c>
      <c r="G412" s="181" t="str">
        <f t="shared" si="26"/>
        <v>项</v>
      </c>
      <c r="H412" s="181"/>
      <c r="I412" s="181" t="e">
        <f>SUMIF(#REF!,'12'!A412,#REF!)</f>
        <v>#REF!</v>
      </c>
      <c r="J412" s="181" t="e">
        <f t="shared" si="27"/>
        <v>#REF!</v>
      </c>
    </row>
    <row r="413" s="260" customFormat="1" ht="23.5" customHeight="1" spans="1:10">
      <c r="A413" s="219">
        <v>2050299</v>
      </c>
      <c r="B413" s="337" t="s">
        <v>420</v>
      </c>
      <c r="C413" s="206">
        <f>SUMIFS('02'!E:E,'02'!A:A,A413)</f>
        <v>56</v>
      </c>
      <c r="D413" s="206">
        <v>1005</v>
      </c>
      <c r="E413" s="336">
        <f t="shared" si="24"/>
        <v>1794.64285714286</v>
      </c>
      <c r="F413" s="334" t="str">
        <f t="shared" si="25"/>
        <v>是</v>
      </c>
      <c r="G413" s="181" t="str">
        <f t="shared" si="26"/>
        <v>项</v>
      </c>
      <c r="H413" s="181"/>
      <c r="I413" s="181" t="e">
        <f>SUMIF(#REF!,'12'!A413,#REF!)</f>
        <v>#REF!</v>
      </c>
      <c r="J413" s="181" t="e">
        <f t="shared" si="27"/>
        <v>#REF!</v>
      </c>
    </row>
    <row r="414" ht="23.5" customHeight="1" spans="1:10">
      <c r="A414" s="219">
        <v>20503</v>
      </c>
      <c r="B414" s="335" t="s">
        <v>421</v>
      </c>
      <c r="C414" s="147">
        <f>SUM(C415:C419)</f>
        <v>886</v>
      </c>
      <c r="D414" s="147">
        <f>SUM(D415:D419)</f>
        <v>1104</v>
      </c>
      <c r="E414" s="336">
        <f t="shared" si="24"/>
        <v>124.604966139955</v>
      </c>
      <c r="F414" s="334" t="str">
        <f t="shared" si="25"/>
        <v>是</v>
      </c>
      <c r="G414" s="181" t="str">
        <f t="shared" si="26"/>
        <v>款</v>
      </c>
      <c r="I414" s="181" t="e">
        <f>SUMIF(#REF!,'12'!A414,#REF!)</f>
        <v>#REF!</v>
      </c>
      <c r="J414" s="181" t="e">
        <f t="shared" si="27"/>
        <v>#REF!</v>
      </c>
    </row>
    <row r="415" s="260" customFormat="1" ht="36" customHeight="1" spans="1:10">
      <c r="A415" s="219">
        <v>2050301</v>
      </c>
      <c r="B415" s="337" t="s">
        <v>422</v>
      </c>
      <c r="C415" s="206">
        <f>SUMIFS('02'!E:E,'02'!A:A,A415)</f>
        <v>0</v>
      </c>
      <c r="D415" s="206">
        <v>0</v>
      </c>
      <c r="E415" s="336">
        <f t="shared" si="24"/>
        <v>0</v>
      </c>
      <c r="F415" s="334" t="str">
        <f t="shared" si="25"/>
        <v>否</v>
      </c>
      <c r="G415" s="181" t="str">
        <f t="shared" si="26"/>
        <v>项</v>
      </c>
      <c r="H415" s="181"/>
      <c r="I415" s="181" t="e">
        <f>SUMIF(#REF!,'12'!A415,#REF!)</f>
        <v>#REF!</v>
      </c>
      <c r="J415" s="181" t="e">
        <f t="shared" si="27"/>
        <v>#REF!</v>
      </c>
    </row>
    <row r="416" s="260" customFormat="1" ht="23.5" customHeight="1" spans="1:10">
      <c r="A416" s="219">
        <v>2050302</v>
      </c>
      <c r="B416" s="337" t="s">
        <v>423</v>
      </c>
      <c r="C416" s="206">
        <f>SUMIFS('02'!E:E,'02'!A:A,A416)</f>
        <v>886</v>
      </c>
      <c r="D416" s="206">
        <v>1104</v>
      </c>
      <c r="E416" s="336">
        <f t="shared" si="24"/>
        <v>124.604966139955</v>
      </c>
      <c r="F416" s="334" t="str">
        <f t="shared" si="25"/>
        <v>是</v>
      </c>
      <c r="G416" s="181" t="str">
        <f t="shared" si="26"/>
        <v>项</v>
      </c>
      <c r="H416" s="181"/>
      <c r="I416" s="181" t="e">
        <f>SUMIF(#REF!,'12'!A416,#REF!)</f>
        <v>#REF!</v>
      </c>
      <c r="J416" s="181" t="e">
        <f t="shared" si="27"/>
        <v>#REF!</v>
      </c>
    </row>
    <row r="417" s="260" customFormat="1" ht="36" customHeight="1" spans="1:10">
      <c r="A417" s="219">
        <v>2050303</v>
      </c>
      <c r="B417" s="337" t="s">
        <v>424</v>
      </c>
      <c r="C417" s="206">
        <f>SUMIFS('02'!E:E,'02'!A:A,A417)</f>
        <v>0</v>
      </c>
      <c r="D417" s="206">
        <v>0</v>
      </c>
      <c r="E417" s="336">
        <f t="shared" si="24"/>
        <v>0</v>
      </c>
      <c r="F417" s="334" t="str">
        <f t="shared" si="25"/>
        <v>否</v>
      </c>
      <c r="G417" s="181" t="str">
        <f t="shared" si="26"/>
        <v>项</v>
      </c>
      <c r="H417" s="181"/>
      <c r="I417" s="181" t="e">
        <f>SUMIF(#REF!,'12'!A417,#REF!)</f>
        <v>#REF!</v>
      </c>
      <c r="J417" s="181" t="e">
        <f t="shared" si="27"/>
        <v>#REF!</v>
      </c>
    </row>
    <row r="418" s="260" customFormat="1" ht="36" customHeight="1" spans="1:10">
      <c r="A418" s="219">
        <v>2050305</v>
      </c>
      <c r="B418" s="337" t="s">
        <v>425</v>
      </c>
      <c r="C418" s="206">
        <f>SUMIFS('02'!E:E,'02'!A:A,A418)</f>
        <v>0</v>
      </c>
      <c r="D418" s="206">
        <v>0</v>
      </c>
      <c r="E418" s="336">
        <f t="shared" si="24"/>
        <v>0</v>
      </c>
      <c r="F418" s="334" t="str">
        <f t="shared" si="25"/>
        <v>否</v>
      </c>
      <c r="G418" s="181" t="str">
        <f t="shared" si="26"/>
        <v>项</v>
      </c>
      <c r="H418" s="181"/>
      <c r="I418" s="181" t="e">
        <f>SUMIF(#REF!,'12'!A418,#REF!)</f>
        <v>#REF!</v>
      </c>
      <c r="J418" s="181" t="e">
        <f t="shared" si="27"/>
        <v>#REF!</v>
      </c>
    </row>
    <row r="419" s="260" customFormat="1" ht="36" customHeight="1" spans="1:10">
      <c r="A419" s="219">
        <v>2050399</v>
      </c>
      <c r="B419" s="337" t="s">
        <v>426</v>
      </c>
      <c r="C419" s="206">
        <f>SUMIFS('02'!E:E,'02'!A:A,A419)</f>
        <v>0</v>
      </c>
      <c r="D419" s="206">
        <v>0</v>
      </c>
      <c r="E419" s="336">
        <f t="shared" si="24"/>
        <v>0</v>
      </c>
      <c r="F419" s="334" t="str">
        <f t="shared" si="25"/>
        <v>否</v>
      </c>
      <c r="G419" s="181" t="str">
        <f t="shared" si="26"/>
        <v>项</v>
      </c>
      <c r="H419" s="181"/>
      <c r="I419" s="181" t="e">
        <f>SUMIF(#REF!,'12'!A419,#REF!)</f>
        <v>#REF!</v>
      </c>
      <c r="J419" s="181" t="e">
        <f t="shared" si="27"/>
        <v>#REF!</v>
      </c>
    </row>
    <row r="420" ht="36" customHeight="1" spans="1:10">
      <c r="A420" s="219">
        <v>20504</v>
      </c>
      <c r="B420" s="335" t="s">
        <v>427</v>
      </c>
      <c r="C420" s="147">
        <f>SUM(C421:C425)</f>
        <v>0</v>
      </c>
      <c r="D420" s="147">
        <f>SUM(D421:D425)</f>
        <v>0</v>
      </c>
      <c r="E420" s="336">
        <f t="shared" si="24"/>
        <v>0</v>
      </c>
      <c r="F420" s="334" t="str">
        <f t="shared" si="25"/>
        <v>否</v>
      </c>
      <c r="G420" s="181" t="str">
        <f t="shared" si="26"/>
        <v>款</v>
      </c>
      <c r="I420" s="181" t="e">
        <f>SUMIF(#REF!,'12'!A420,#REF!)</f>
        <v>#REF!</v>
      </c>
      <c r="J420" s="181" t="e">
        <f t="shared" si="27"/>
        <v>#REF!</v>
      </c>
    </row>
    <row r="421" s="260" customFormat="1" ht="36" customHeight="1" spans="1:10">
      <c r="A421" s="219">
        <v>2050401</v>
      </c>
      <c r="B421" s="337" t="s">
        <v>428</v>
      </c>
      <c r="C421" s="206">
        <f>SUMIFS('02'!E:E,'02'!A:A,A421)</f>
        <v>0</v>
      </c>
      <c r="D421" s="206">
        <v>0</v>
      </c>
      <c r="E421" s="336">
        <f t="shared" si="24"/>
        <v>0</v>
      </c>
      <c r="F421" s="334" t="str">
        <f t="shared" si="25"/>
        <v>否</v>
      </c>
      <c r="G421" s="181" t="str">
        <f t="shared" si="26"/>
        <v>项</v>
      </c>
      <c r="H421" s="181"/>
      <c r="I421" s="181" t="e">
        <f>SUMIF(#REF!,'12'!A421,#REF!)</f>
        <v>#REF!</v>
      </c>
      <c r="J421" s="181" t="e">
        <f t="shared" si="27"/>
        <v>#REF!</v>
      </c>
    </row>
    <row r="422" s="260" customFormat="1" ht="36" customHeight="1" spans="1:10">
      <c r="A422" s="219">
        <v>2050402</v>
      </c>
      <c r="B422" s="337" t="s">
        <v>429</v>
      </c>
      <c r="C422" s="206">
        <f>SUMIFS('02'!E:E,'02'!A:A,A422)</f>
        <v>0</v>
      </c>
      <c r="D422" s="206">
        <v>0</v>
      </c>
      <c r="E422" s="336">
        <f t="shared" si="24"/>
        <v>0</v>
      </c>
      <c r="F422" s="334" t="str">
        <f t="shared" si="25"/>
        <v>否</v>
      </c>
      <c r="G422" s="181" t="str">
        <f t="shared" si="26"/>
        <v>项</v>
      </c>
      <c r="H422" s="181"/>
      <c r="I422" s="181" t="e">
        <f>SUMIF(#REF!,'12'!A422,#REF!)</f>
        <v>#REF!</v>
      </c>
      <c r="J422" s="181" t="e">
        <f t="shared" si="27"/>
        <v>#REF!</v>
      </c>
    </row>
    <row r="423" s="260" customFormat="1" ht="36" customHeight="1" spans="1:10">
      <c r="A423" s="219">
        <v>2050403</v>
      </c>
      <c r="B423" s="337" t="s">
        <v>430</v>
      </c>
      <c r="C423" s="206">
        <f>SUMIFS('02'!E:E,'02'!A:A,A423)</f>
        <v>0</v>
      </c>
      <c r="D423" s="206">
        <v>0</v>
      </c>
      <c r="E423" s="336">
        <f t="shared" si="24"/>
        <v>0</v>
      </c>
      <c r="F423" s="334" t="str">
        <f t="shared" si="25"/>
        <v>否</v>
      </c>
      <c r="G423" s="181" t="str">
        <f t="shared" si="26"/>
        <v>项</v>
      </c>
      <c r="H423" s="181"/>
      <c r="I423" s="181" t="e">
        <f>SUMIF(#REF!,'12'!A423,#REF!)</f>
        <v>#REF!</v>
      </c>
      <c r="J423" s="181" t="e">
        <f t="shared" si="27"/>
        <v>#REF!</v>
      </c>
    </row>
    <row r="424" s="260" customFormat="1" ht="36" customHeight="1" spans="1:10">
      <c r="A424" s="219">
        <v>2050404</v>
      </c>
      <c r="B424" s="337" t="s">
        <v>431</v>
      </c>
      <c r="C424" s="206">
        <f>SUMIFS('02'!E:E,'02'!A:A,A424)</f>
        <v>0</v>
      </c>
      <c r="D424" s="206">
        <v>0</v>
      </c>
      <c r="E424" s="336">
        <f t="shared" si="24"/>
        <v>0</v>
      </c>
      <c r="F424" s="334" t="str">
        <f t="shared" si="25"/>
        <v>否</v>
      </c>
      <c r="G424" s="181" t="str">
        <f t="shared" si="26"/>
        <v>项</v>
      </c>
      <c r="H424" s="181"/>
      <c r="I424" s="181" t="e">
        <f>SUMIF(#REF!,'12'!A424,#REF!)</f>
        <v>#REF!</v>
      </c>
      <c r="J424" s="181" t="e">
        <f t="shared" si="27"/>
        <v>#REF!</v>
      </c>
    </row>
    <row r="425" s="260" customFormat="1" ht="36" customHeight="1" spans="1:10">
      <c r="A425" s="219">
        <v>2050499</v>
      </c>
      <c r="B425" s="337" t="s">
        <v>432</v>
      </c>
      <c r="C425" s="206">
        <f>SUMIFS('02'!E:E,'02'!A:A,A425)</f>
        <v>0</v>
      </c>
      <c r="D425" s="206">
        <v>0</v>
      </c>
      <c r="E425" s="336">
        <f t="shared" si="24"/>
        <v>0</v>
      </c>
      <c r="F425" s="334" t="str">
        <f t="shared" si="25"/>
        <v>否</v>
      </c>
      <c r="G425" s="181" t="str">
        <f t="shared" si="26"/>
        <v>项</v>
      </c>
      <c r="H425" s="181"/>
      <c r="I425" s="181" t="e">
        <f>SUMIF(#REF!,'12'!A425,#REF!)</f>
        <v>#REF!</v>
      </c>
      <c r="J425" s="181" t="e">
        <f t="shared" si="27"/>
        <v>#REF!</v>
      </c>
    </row>
    <row r="426" ht="36" customHeight="1" spans="1:10">
      <c r="A426" s="219">
        <v>20505</v>
      </c>
      <c r="B426" s="335" t="s">
        <v>433</v>
      </c>
      <c r="C426" s="147">
        <f>SUM(C427:C429)</f>
        <v>0</v>
      </c>
      <c r="D426" s="147">
        <f>SUM(D427:D429)</f>
        <v>0</v>
      </c>
      <c r="E426" s="336">
        <f t="shared" si="24"/>
        <v>0</v>
      </c>
      <c r="F426" s="334" t="str">
        <f t="shared" si="25"/>
        <v>否</v>
      </c>
      <c r="G426" s="181" t="str">
        <f t="shared" si="26"/>
        <v>款</v>
      </c>
      <c r="I426" s="181" t="e">
        <f>SUMIF(#REF!,'12'!A426,#REF!)</f>
        <v>#REF!</v>
      </c>
      <c r="J426" s="181" t="e">
        <f t="shared" si="27"/>
        <v>#REF!</v>
      </c>
    </row>
    <row r="427" s="260" customFormat="1" ht="36" customHeight="1" spans="1:10">
      <c r="A427" s="219">
        <v>2050501</v>
      </c>
      <c r="B427" s="337" t="s">
        <v>434</v>
      </c>
      <c r="C427" s="206">
        <f>SUMIFS('02'!E:E,'02'!A:A,A427)</f>
        <v>0</v>
      </c>
      <c r="D427" s="206">
        <v>0</v>
      </c>
      <c r="E427" s="336">
        <f t="shared" si="24"/>
        <v>0</v>
      </c>
      <c r="F427" s="334" t="str">
        <f t="shared" si="25"/>
        <v>否</v>
      </c>
      <c r="G427" s="181" t="str">
        <f t="shared" si="26"/>
        <v>项</v>
      </c>
      <c r="H427" s="181"/>
      <c r="I427" s="181" t="e">
        <f>SUMIF(#REF!,'12'!A427,#REF!)</f>
        <v>#REF!</v>
      </c>
      <c r="J427" s="181" t="e">
        <f t="shared" si="27"/>
        <v>#REF!</v>
      </c>
    </row>
    <row r="428" s="260" customFormat="1" ht="36" customHeight="1" spans="1:10">
      <c r="A428" s="219">
        <v>2050502</v>
      </c>
      <c r="B428" s="337" t="s">
        <v>435</v>
      </c>
      <c r="C428" s="206">
        <f>SUMIFS('02'!E:E,'02'!A:A,A428)</f>
        <v>0</v>
      </c>
      <c r="D428" s="206">
        <v>0</v>
      </c>
      <c r="E428" s="336">
        <f t="shared" si="24"/>
        <v>0</v>
      </c>
      <c r="F428" s="334" t="str">
        <f t="shared" si="25"/>
        <v>否</v>
      </c>
      <c r="G428" s="181" t="str">
        <f t="shared" si="26"/>
        <v>项</v>
      </c>
      <c r="H428" s="181"/>
      <c r="I428" s="181" t="e">
        <f>SUMIF(#REF!,'12'!A428,#REF!)</f>
        <v>#REF!</v>
      </c>
      <c r="J428" s="181" t="e">
        <f t="shared" si="27"/>
        <v>#REF!</v>
      </c>
    </row>
    <row r="429" s="260" customFormat="1" ht="36" customHeight="1" spans="1:10">
      <c r="A429" s="219">
        <v>2050599</v>
      </c>
      <c r="B429" s="337" t="s">
        <v>436</v>
      </c>
      <c r="C429" s="206">
        <f>SUMIFS('02'!E:E,'02'!A:A,A429)</f>
        <v>0</v>
      </c>
      <c r="D429" s="206">
        <v>0</v>
      </c>
      <c r="E429" s="336">
        <f t="shared" si="24"/>
        <v>0</v>
      </c>
      <c r="F429" s="334" t="str">
        <f t="shared" si="25"/>
        <v>否</v>
      </c>
      <c r="G429" s="181" t="str">
        <f t="shared" si="26"/>
        <v>项</v>
      </c>
      <c r="H429" s="181"/>
      <c r="I429" s="181" t="e">
        <f>SUMIF(#REF!,'12'!A429,#REF!)</f>
        <v>#REF!</v>
      </c>
      <c r="J429" s="181" t="e">
        <f t="shared" si="27"/>
        <v>#REF!</v>
      </c>
    </row>
    <row r="430" s="260" customFormat="1" ht="36" customHeight="1" spans="1:10">
      <c r="A430" s="219">
        <v>20506</v>
      </c>
      <c r="B430" s="335" t="s">
        <v>437</v>
      </c>
      <c r="C430" s="147">
        <f>SUM(C431:C433)</f>
        <v>0</v>
      </c>
      <c r="D430" s="147">
        <f>SUM(D431:D433)</f>
        <v>0</v>
      </c>
      <c r="E430" s="336">
        <f t="shared" si="24"/>
        <v>0</v>
      </c>
      <c r="F430" s="334" t="str">
        <f t="shared" si="25"/>
        <v>否</v>
      </c>
      <c r="G430" s="181" t="str">
        <f t="shared" si="26"/>
        <v>款</v>
      </c>
      <c r="H430" s="181"/>
      <c r="I430" s="181" t="e">
        <f>SUMIF(#REF!,'12'!A430,#REF!)</f>
        <v>#REF!</v>
      </c>
      <c r="J430" s="181" t="e">
        <f t="shared" si="27"/>
        <v>#REF!</v>
      </c>
    </row>
    <row r="431" s="260" customFormat="1" ht="36" customHeight="1" spans="1:10">
      <c r="A431" s="219">
        <v>2050601</v>
      </c>
      <c r="B431" s="337" t="s">
        <v>438</v>
      </c>
      <c r="C431" s="206">
        <f>SUMIFS('02'!E:E,'02'!A:A,A431)</f>
        <v>0</v>
      </c>
      <c r="D431" s="206">
        <v>0</v>
      </c>
      <c r="E431" s="336">
        <f t="shared" si="24"/>
        <v>0</v>
      </c>
      <c r="F431" s="334" t="str">
        <f t="shared" si="25"/>
        <v>否</v>
      </c>
      <c r="G431" s="181" t="str">
        <f t="shared" si="26"/>
        <v>项</v>
      </c>
      <c r="H431" s="181"/>
      <c r="I431" s="181" t="e">
        <f>SUMIF(#REF!,'12'!A431,#REF!)</f>
        <v>#REF!</v>
      </c>
      <c r="J431" s="181" t="e">
        <f t="shared" si="27"/>
        <v>#REF!</v>
      </c>
    </row>
    <row r="432" s="260" customFormat="1" ht="36" customHeight="1" spans="1:10">
      <c r="A432" s="219">
        <v>2050602</v>
      </c>
      <c r="B432" s="337" t="s">
        <v>439</v>
      </c>
      <c r="C432" s="206">
        <f>SUMIFS('02'!E:E,'02'!A:A,A432)</f>
        <v>0</v>
      </c>
      <c r="D432" s="206">
        <v>0</v>
      </c>
      <c r="E432" s="336">
        <f t="shared" si="24"/>
        <v>0</v>
      </c>
      <c r="F432" s="334" t="str">
        <f t="shared" si="25"/>
        <v>否</v>
      </c>
      <c r="G432" s="181" t="str">
        <f t="shared" si="26"/>
        <v>项</v>
      </c>
      <c r="H432" s="181"/>
      <c r="I432" s="181" t="e">
        <f>SUMIF(#REF!,'12'!A432,#REF!)</f>
        <v>#REF!</v>
      </c>
      <c r="J432" s="181" t="e">
        <f t="shared" si="27"/>
        <v>#REF!</v>
      </c>
    </row>
    <row r="433" s="260" customFormat="1" ht="36" customHeight="1" spans="1:10">
      <c r="A433" s="219">
        <v>2050699</v>
      </c>
      <c r="B433" s="337" t="s">
        <v>440</v>
      </c>
      <c r="C433" s="206">
        <f>SUMIFS('02'!E:E,'02'!A:A,A433)</f>
        <v>0</v>
      </c>
      <c r="D433" s="206">
        <v>0</v>
      </c>
      <c r="E433" s="336">
        <f t="shared" si="24"/>
        <v>0</v>
      </c>
      <c r="F433" s="334" t="str">
        <f t="shared" si="25"/>
        <v>否</v>
      </c>
      <c r="G433" s="181" t="str">
        <f t="shared" si="26"/>
        <v>项</v>
      </c>
      <c r="H433" s="181"/>
      <c r="I433" s="181" t="e">
        <f>SUMIF(#REF!,'12'!A433,#REF!)</f>
        <v>#REF!</v>
      </c>
      <c r="J433" s="181" t="e">
        <f t="shared" si="27"/>
        <v>#REF!</v>
      </c>
    </row>
    <row r="434" ht="23.5" customHeight="1" spans="1:10">
      <c r="A434" s="219">
        <v>20507</v>
      </c>
      <c r="B434" s="335" t="s">
        <v>441</v>
      </c>
      <c r="C434" s="147">
        <f>SUM(C435:C437)</f>
        <v>270</v>
      </c>
      <c r="D434" s="147">
        <f>SUM(D435:D437)</f>
        <v>288</v>
      </c>
      <c r="E434" s="336">
        <f t="shared" si="24"/>
        <v>106.666666666667</v>
      </c>
      <c r="F434" s="334" t="str">
        <f t="shared" si="25"/>
        <v>是</v>
      </c>
      <c r="G434" s="181" t="str">
        <f t="shared" si="26"/>
        <v>款</v>
      </c>
      <c r="I434" s="181" t="e">
        <f>SUMIF(#REF!,'12'!A434,#REF!)</f>
        <v>#REF!</v>
      </c>
      <c r="J434" s="181" t="e">
        <f t="shared" si="27"/>
        <v>#REF!</v>
      </c>
    </row>
    <row r="435" s="260" customFormat="1" ht="23.5" customHeight="1" spans="1:10">
      <c r="A435" s="219">
        <v>2050701</v>
      </c>
      <c r="B435" s="337" t="s">
        <v>442</v>
      </c>
      <c r="C435" s="206">
        <f>SUMIFS('02'!E:E,'02'!A:A,A435)</f>
        <v>270</v>
      </c>
      <c r="D435" s="206">
        <v>288</v>
      </c>
      <c r="E435" s="336">
        <f t="shared" si="24"/>
        <v>106.666666666667</v>
      </c>
      <c r="F435" s="334" t="str">
        <f t="shared" si="25"/>
        <v>是</v>
      </c>
      <c r="G435" s="181" t="str">
        <f t="shared" si="26"/>
        <v>项</v>
      </c>
      <c r="H435" s="181"/>
      <c r="I435" s="181" t="e">
        <f>SUMIF(#REF!,'12'!A435,#REF!)</f>
        <v>#REF!</v>
      </c>
      <c r="J435" s="181" t="e">
        <f t="shared" si="27"/>
        <v>#REF!</v>
      </c>
    </row>
    <row r="436" s="260" customFormat="1" ht="36" customHeight="1" spans="1:10">
      <c r="A436" s="219">
        <v>2050702</v>
      </c>
      <c r="B436" s="337" t="s">
        <v>1930</v>
      </c>
      <c r="C436" s="206">
        <f>SUMIFS('02'!E:E,'02'!A:A,A436)</f>
        <v>0</v>
      </c>
      <c r="D436" s="206">
        <v>0</v>
      </c>
      <c r="E436" s="336">
        <f t="shared" si="24"/>
        <v>0</v>
      </c>
      <c r="F436" s="334" t="str">
        <f t="shared" si="25"/>
        <v>否</v>
      </c>
      <c r="G436" s="181" t="str">
        <f t="shared" si="26"/>
        <v>项</v>
      </c>
      <c r="H436" s="181"/>
      <c r="I436" s="181" t="e">
        <f>SUMIF(#REF!,'12'!A436,#REF!)</f>
        <v>#REF!</v>
      </c>
      <c r="J436" s="181" t="e">
        <f t="shared" si="27"/>
        <v>#REF!</v>
      </c>
    </row>
    <row r="437" s="260" customFormat="1" ht="36" customHeight="1" spans="1:10">
      <c r="A437" s="219">
        <v>2050799</v>
      </c>
      <c r="B437" s="337" t="s">
        <v>444</v>
      </c>
      <c r="C437" s="206">
        <f>SUMIFS('02'!E:E,'02'!A:A,A437)</f>
        <v>0</v>
      </c>
      <c r="D437" s="206">
        <v>0</v>
      </c>
      <c r="E437" s="336">
        <f t="shared" si="24"/>
        <v>0</v>
      </c>
      <c r="F437" s="334" t="str">
        <f t="shared" si="25"/>
        <v>否</v>
      </c>
      <c r="G437" s="181" t="str">
        <f t="shared" si="26"/>
        <v>项</v>
      </c>
      <c r="H437" s="181"/>
      <c r="I437" s="181" t="e">
        <f>SUMIF(#REF!,'12'!A437,#REF!)</f>
        <v>#REF!</v>
      </c>
      <c r="J437" s="181" t="e">
        <f t="shared" si="27"/>
        <v>#REF!</v>
      </c>
    </row>
    <row r="438" ht="23.5" customHeight="1" spans="1:10">
      <c r="A438" s="219">
        <v>20508</v>
      </c>
      <c r="B438" s="335" t="s">
        <v>445</v>
      </c>
      <c r="C438" s="147">
        <f>SUM(C439:C443)</f>
        <v>199</v>
      </c>
      <c r="D438" s="147">
        <f>SUM(D439:D443)</f>
        <v>210</v>
      </c>
      <c r="E438" s="336">
        <f t="shared" si="24"/>
        <v>105.527638190955</v>
      </c>
      <c r="F438" s="334" t="str">
        <f t="shared" si="25"/>
        <v>是</v>
      </c>
      <c r="G438" s="181" t="str">
        <f t="shared" si="26"/>
        <v>款</v>
      </c>
      <c r="I438" s="181" t="e">
        <f>SUMIF(#REF!,'12'!A438,#REF!)</f>
        <v>#REF!</v>
      </c>
      <c r="J438" s="181" t="e">
        <f t="shared" si="27"/>
        <v>#REF!</v>
      </c>
    </row>
    <row r="439" s="260" customFormat="1" ht="36" customHeight="1" spans="1:10">
      <c r="A439" s="219">
        <v>2050801</v>
      </c>
      <c r="B439" s="337" t="s">
        <v>446</v>
      </c>
      <c r="C439" s="206">
        <f>SUMIFS('02'!E:E,'02'!A:A,A439)</f>
        <v>0</v>
      </c>
      <c r="D439" s="206">
        <v>0</v>
      </c>
      <c r="E439" s="336">
        <f t="shared" si="24"/>
        <v>0</v>
      </c>
      <c r="F439" s="334" t="str">
        <f t="shared" si="25"/>
        <v>否</v>
      </c>
      <c r="G439" s="181" t="str">
        <f t="shared" si="26"/>
        <v>项</v>
      </c>
      <c r="H439" s="181"/>
      <c r="I439" s="181" t="e">
        <f>SUMIF(#REF!,'12'!A439,#REF!)</f>
        <v>#REF!</v>
      </c>
      <c r="J439" s="181" t="e">
        <f t="shared" si="27"/>
        <v>#REF!</v>
      </c>
    </row>
    <row r="440" s="260" customFormat="1" ht="23.5" customHeight="1" spans="1:10">
      <c r="A440" s="219">
        <v>2050802</v>
      </c>
      <c r="B440" s="337" t="s">
        <v>447</v>
      </c>
      <c r="C440" s="206">
        <f>SUMIFS('02'!E:E,'02'!A:A,A440)</f>
        <v>199</v>
      </c>
      <c r="D440" s="206">
        <v>210</v>
      </c>
      <c r="E440" s="336">
        <f t="shared" si="24"/>
        <v>105.527638190955</v>
      </c>
      <c r="F440" s="334" t="str">
        <f t="shared" si="25"/>
        <v>是</v>
      </c>
      <c r="G440" s="181" t="str">
        <f t="shared" si="26"/>
        <v>项</v>
      </c>
      <c r="H440" s="181"/>
      <c r="I440" s="181" t="e">
        <f>SUMIF(#REF!,'12'!A440,#REF!)</f>
        <v>#REF!</v>
      </c>
      <c r="J440" s="181" t="e">
        <f t="shared" si="27"/>
        <v>#REF!</v>
      </c>
    </row>
    <row r="441" s="260" customFormat="1" ht="36" customHeight="1" spans="1:10">
      <c r="A441" s="219">
        <v>2050803</v>
      </c>
      <c r="B441" s="337" t="s">
        <v>448</v>
      </c>
      <c r="C441" s="206">
        <f>SUMIFS('02'!E:E,'02'!A:A,A441)</f>
        <v>0</v>
      </c>
      <c r="D441" s="206">
        <v>0</v>
      </c>
      <c r="E441" s="336">
        <f t="shared" si="24"/>
        <v>0</v>
      </c>
      <c r="F441" s="334" t="str">
        <f t="shared" si="25"/>
        <v>否</v>
      </c>
      <c r="G441" s="181" t="str">
        <f t="shared" si="26"/>
        <v>项</v>
      </c>
      <c r="H441" s="181"/>
      <c r="I441" s="181" t="e">
        <f>SUMIF(#REF!,'12'!A441,#REF!)</f>
        <v>#REF!</v>
      </c>
      <c r="J441" s="181" t="e">
        <f t="shared" si="27"/>
        <v>#REF!</v>
      </c>
    </row>
    <row r="442" s="260" customFormat="1" ht="36" customHeight="1" spans="1:10">
      <c r="A442" s="219">
        <v>2050804</v>
      </c>
      <c r="B442" s="337" t="s">
        <v>449</v>
      </c>
      <c r="C442" s="206">
        <f>SUMIFS('02'!E:E,'02'!A:A,A442)</f>
        <v>0</v>
      </c>
      <c r="D442" s="206">
        <v>0</v>
      </c>
      <c r="E442" s="336">
        <f t="shared" si="24"/>
        <v>0</v>
      </c>
      <c r="F442" s="334" t="str">
        <f t="shared" si="25"/>
        <v>否</v>
      </c>
      <c r="G442" s="181" t="str">
        <f t="shared" si="26"/>
        <v>项</v>
      </c>
      <c r="H442" s="181"/>
      <c r="I442" s="181" t="e">
        <f>SUMIF(#REF!,'12'!A442,#REF!)</f>
        <v>#REF!</v>
      </c>
      <c r="J442" s="181" t="e">
        <f t="shared" si="27"/>
        <v>#REF!</v>
      </c>
    </row>
    <row r="443" s="260" customFormat="1" ht="36" customHeight="1" spans="1:10">
      <c r="A443" s="219">
        <v>2050899</v>
      </c>
      <c r="B443" s="337" t="s">
        <v>450</v>
      </c>
      <c r="C443" s="206">
        <f>SUMIFS('02'!E:E,'02'!A:A,A443)</f>
        <v>0</v>
      </c>
      <c r="D443" s="206">
        <v>0</v>
      </c>
      <c r="E443" s="336">
        <f t="shared" si="24"/>
        <v>0</v>
      </c>
      <c r="F443" s="334" t="str">
        <f t="shared" si="25"/>
        <v>否</v>
      </c>
      <c r="G443" s="181" t="str">
        <f t="shared" si="26"/>
        <v>项</v>
      </c>
      <c r="H443" s="181"/>
      <c r="I443" s="181" t="e">
        <f>SUMIF(#REF!,'12'!A443,#REF!)</f>
        <v>#REF!</v>
      </c>
      <c r="J443" s="181" t="e">
        <f t="shared" si="27"/>
        <v>#REF!</v>
      </c>
    </row>
    <row r="444" ht="23.5" customHeight="1" spans="1:10">
      <c r="A444" s="219">
        <v>20509</v>
      </c>
      <c r="B444" s="335" t="s">
        <v>451</v>
      </c>
      <c r="C444" s="147">
        <f>SUM(C445:C450)</f>
        <v>405</v>
      </c>
      <c r="D444" s="147">
        <f>SUM(D445:D450)</f>
        <v>64</v>
      </c>
      <c r="E444" s="336">
        <f t="shared" si="24"/>
        <v>15.8024691358025</v>
      </c>
      <c r="F444" s="334" t="str">
        <f t="shared" si="25"/>
        <v>是</v>
      </c>
      <c r="G444" s="181" t="str">
        <f t="shared" si="26"/>
        <v>款</v>
      </c>
      <c r="I444" s="181" t="e">
        <f>SUMIF(#REF!,'12'!A444,#REF!)</f>
        <v>#REF!</v>
      </c>
      <c r="J444" s="181" t="e">
        <f t="shared" si="27"/>
        <v>#REF!</v>
      </c>
    </row>
    <row r="445" s="260" customFormat="1" ht="36" customHeight="1" spans="1:10">
      <c r="A445" s="219">
        <v>2050901</v>
      </c>
      <c r="B445" s="337" t="s">
        <v>452</v>
      </c>
      <c r="C445" s="206">
        <f>SUMIFS('02'!E:E,'02'!A:A,A445)</f>
        <v>0</v>
      </c>
      <c r="D445" s="206">
        <v>0</v>
      </c>
      <c r="E445" s="336">
        <f t="shared" si="24"/>
        <v>0</v>
      </c>
      <c r="F445" s="334" t="str">
        <f t="shared" si="25"/>
        <v>否</v>
      </c>
      <c r="G445" s="181" t="str">
        <f t="shared" si="26"/>
        <v>项</v>
      </c>
      <c r="H445" s="181"/>
      <c r="I445" s="181" t="e">
        <f>SUMIF(#REF!,'12'!A445,#REF!)</f>
        <v>#REF!</v>
      </c>
      <c r="J445" s="181" t="e">
        <f t="shared" si="27"/>
        <v>#REF!</v>
      </c>
    </row>
    <row r="446" s="260" customFormat="1" ht="36" customHeight="1" spans="1:10">
      <c r="A446" s="219">
        <v>2050902</v>
      </c>
      <c r="B446" s="337" t="s">
        <v>453</v>
      </c>
      <c r="C446" s="206">
        <f>SUMIFS('02'!E:E,'02'!A:A,A446)</f>
        <v>0</v>
      </c>
      <c r="D446" s="206">
        <v>0</v>
      </c>
      <c r="E446" s="336">
        <f t="shared" si="24"/>
        <v>0</v>
      </c>
      <c r="F446" s="334" t="str">
        <f t="shared" si="25"/>
        <v>否</v>
      </c>
      <c r="G446" s="181" t="str">
        <f t="shared" si="26"/>
        <v>项</v>
      </c>
      <c r="H446" s="181"/>
      <c r="I446" s="181" t="e">
        <f>SUMIF(#REF!,'12'!A446,#REF!)</f>
        <v>#REF!</v>
      </c>
      <c r="J446" s="181" t="e">
        <f t="shared" si="27"/>
        <v>#REF!</v>
      </c>
    </row>
    <row r="447" s="260" customFormat="1" ht="36" customHeight="1" spans="1:10">
      <c r="A447" s="219">
        <v>2050903</v>
      </c>
      <c r="B447" s="337" t="s">
        <v>454</v>
      </c>
      <c r="C447" s="206">
        <f>SUMIFS('02'!E:E,'02'!A:A,A447)</f>
        <v>0</v>
      </c>
      <c r="D447" s="206">
        <v>0</v>
      </c>
      <c r="E447" s="336">
        <f t="shared" si="24"/>
        <v>0</v>
      </c>
      <c r="F447" s="334" t="str">
        <f t="shared" si="25"/>
        <v>否</v>
      </c>
      <c r="G447" s="181" t="str">
        <f t="shared" si="26"/>
        <v>项</v>
      </c>
      <c r="H447" s="181"/>
      <c r="I447" s="181" t="e">
        <f>SUMIF(#REF!,'12'!A447,#REF!)</f>
        <v>#REF!</v>
      </c>
      <c r="J447" s="181" t="e">
        <f t="shared" si="27"/>
        <v>#REF!</v>
      </c>
    </row>
    <row r="448" s="260" customFormat="1" ht="36" customHeight="1" spans="1:10">
      <c r="A448" s="219">
        <v>2050904</v>
      </c>
      <c r="B448" s="337" t="s">
        <v>455</v>
      </c>
      <c r="C448" s="206">
        <f>SUMIFS('02'!E:E,'02'!A:A,A448)</f>
        <v>0</v>
      </c>
      <c r="D448" s="206">
        <v>0</v>
      </c>
      <c r="E448" s="336">
        <f t="shared" si="24"/>
        <v>0</v>
      </c>
      <c r="F448" s="334" t="str">
        <f t="shared" si="25"/>
        <v>否</v>
      </c>
      <c r="G448" s="181" t="str">
        <f t="shared" si="26"/>
        <v>项</v>
      </c>
      <c r="H448" s="181"/>
      <c r="I448" s="181" t="e">
        <f>SUMIF(#REF!,'12'!A448,#REF!)</f>
        <v>#REF!</v>
      </c>
      <c r="J448" s="181" t="e">
        <f t="shared" si="27"/>
        <v>#REF!</v>
      </c>
    </row>
    <row r="449" s="260" customFormat="1" ht="36" customHeight="1" spans="1:10">
      <c r="A449" s="219">
        <v>2050905</v>
      </c>
      <c r="B449" s="337" t="s">
        <v>456</v>
      </c>
      <c r="C449" s="206">
        <f>SUMIFS('02'!E:E,'02'!A:A,A449)</f>
        <v>0</v>
      </c>
      <c r="D449" s="206">
        <v>0</v>
      </c>
      <c r="E449" s="336">
        <f t="shared" si="24"/>
        <v>0</v>
      </c>
      <c r="F449" s="334" t="str">
        <f t="shared" si="25"/>
        <v>否</v>
      </c>
      <c r="G449" s="181" t="str">
        <f t="shared" si="26"/>
        <v>项</v>
      </c>
      <c r="H449" s="181"/>
      <c r="I449" s="181" t="e">
        <f>SUMIF(#REF!,'12'!A449,#REF!)</f>
        <v>#REF!</v>
      </c>
      <c r="J449" s="181" t="e">
        <f t="shared" si="27"/>
        <v>#REF!</v>
      </c>
    </row>
    <row r="450" s="260" customFormat="1" ht="23.5" customHeight="1" spans="1:10">
      <c r="A450" s="219">
        <v>2050999</v>
      </c>
      <c r="B450" s="337" t="s">
        <v>457</v>
      </c>
      <c r="C450" s="206">
        <f>SUMIFS('02'!E:E,'02'!A:A,A450)</f>
        <v>405</v>
      </c>
      <c r="D450" s="206">
        <v>64</v>
      </c>
      <c r="E450" s="336">
        <f t="shared" si="24"/>
        <v>15.8024691358025</v>
      </c>
      <c r="F450" s="334" t="str">
        <f t="shared" si="25"/>
        <v>是</v>
      </c>
      <c r="G450" s="181" t="str">
        <f t="shared" si="26"/>
        <v>项</v>
      </c>
      <c r="H450" s="181"/>
      <c r="I450" s="181" t="e">
        <f>SUMIF(#REF!,'12'!A450,#REF!)</f>
        <v>#REF!</v>
      </c>
      <c r="J450" s="181" t="e">
        <f t="shared" si="27"/>
        <v>#REF!</v>
      </c>
    </row>
    <row r="451" ht="23.5" customHeight="1" spans="1:10">
      <c r="A451" s="219">
        <v>20599</v>
      </c>
      <c r="B451" s="335" t="s">
        <v>458</v>
      </c>
      <c r="C451" s="147">
        <f>C452</f>
        <v>35</v>
      </c>
      <c r="D451" s="147">
        <f>D452</f>
        <v>0</v>
      </c>
      <c r="E451" s="336">
        <f t="shared" si="24"/>
        <v>0</v>
      </c>
      <c r="F451" s="334" t="str">
        <f t="shared" si="25"/>
        <v>是</v>
      </c>
      <c r="G451" s="181" t="str">
        <f t="shared" si="26"/>
        <v>款</v>
      </c>
      <c r="I451" s="181" t="e">
        <f>SUMIF(#REF!,'12'!A451,#REF!)</f>
        <v>#REF!</v>
      </c>
      <c r="J451" s="181" t="e">
        <f t="shared" si="27"/>
        <v>#REF!</v>
      </c>
    </row>
    <row r="452" s="260" customFormat="1" ht="23.5" customHeight="1" spans="1:10">
      <c r="A452" s="217">
        <v>2059999</v>
      </c>
      <c r="B452" s="337" t="s">
        <v>458</v>
      </c>
      <c r="C452" s="206">
        <f>SUMIFS('02'!E:E,'02'!A:A,A452)</f>
        <v>35</v>
      </c>
      <c r="D452" s="206">
        <v>0</v>
      </c>
      <c r="E452" s="336">
        <f t="shared" ref="E452:E515" si="28">IFERROR(IF(C452&lt;0,"",IFERROR(D452/C452,0))*100,0)</f>
        <v>0</v>
      </c>
      <c r="F452" s="334" t="str">
        <f t="shared" si="25"/>
        <v>是</v>
      </c>
      <c r="G452" s="181" t="str">
        <f t="shared" si="26"/>
        <v>项</v>
      </c>
      <c r="H452" s="181"/>
      <c r="I452" s="181" t="e">
        <f>SUMIF(#REF!,'12'!A452,#REF!)</f>
        <v>#REF!</v>
      </c>
      <c r="J452" s="181" t="e">
        <f t="shared" si="27"/>
        <v>#REF!</v>
      </c>
    </row>
    <row r="453" ht="23.5" customHeight="1" spans="1:10">
      <c r="A453" s="340">
        <v>206</v>
      </c>
      <c r="B453" s="332" t="s">
        <v>143</v>
      </c>
      <c r="C453" s="216">
        <f>SUM(C454,C459,C468,C474,C479,C484,C489,C496,C500,C504,)</f>
        <v>4986</v>
      </c>
      <c r="D453" s="216">
        <f>SUM(D454,D459,D468,D474,D479,D484,D489,D496,D500,D504,)</f>
        <v>1342</v>
      </c>
      <c r="E453" s="333">
        <f t="shared" si="28"/>
        <v>26.915363016446</v>
      </c>
      <c r="F453" s="334" t="str">
        <f t="shared" ref="F453:F516" si="29">IF(LEN(A453)=3,"是",IF(B453&lt;&gt;"",IF(SUM(C453:D453)&lt;&gt;0,"是","否"),"是"))</f>
        <v>是</v>
      </c>
      <c r="G453" s="181" t="str">
        <f t="shared" ref="G453:G516" si="30">IF(LEN(A453)=3,"类",IF(LEN(A453)=5,"款","项"))</f>
        <v>类</v>
      </c>
      <c r="I453" s="181" t="e">
        <f>SUMIF(#REF!,'12'!A453,#REF!)</f>
        <v>#REF!</v>
      </c>
      <c r="J453" s="181" t="e">
        <f t="shared" ref="J453:J516" si="31">D453-I453</f>
        <v>#REF!</v>
      </c>
    </row>
    <row r="454" ht="36" customHeight="1" spans="1:10">
      <c r="A454" s="219">
        <v>20601</v>
      </c>
      <c r="B454" s="335" t="s">
        <v>459</v>
      </c>
      <c r="C454" s="147">
        <f>SUM(C455:C458)</f>
        <v>0</v>
      </c>
      <c r="D454" s="147">
        <f>SUM(D455:D458)</f>
        <v>0</v>
      </c>
      <c r="E454" s="336">
        <f t="shared" si="28"/>
        <v>0</v>
      </c>
      <c r="F454" s="334" t="str">
        <f t="shared" si="29"/>
        <v>否</v>
      </c>
      <c r="G454" s="181" t="str">
        <f t="shared" si="30"/>
        <v>款</v>
      </c>
      <c r="I454" s="181" t="e">
        <f>SUMIF(#REF!,'12'!A454,#REF!)</f>
        <v>#REF!</v>
      </c>
      <c r="J454" s="181" t="e">
        <f t="shared" si="31"/>
        <v>#REF!</v>
      </c>
    </row>
    <row r="455" s="260" customFormat="1" ht="36" customHeight="1" spans="1:10">
      <c r="A455" s="219">
        <v>2060101</v>
      </c>
      <c r="B455" s="337" t="s">
        <v>187</v>
      </c>
      <c r="C455" s="206">
        <f>SUMIFS('02'!E:E,'02'!A:A,A455)</f>
        <v>0</v>
      </c>
      <c r="D455" s="206">
        <v>0</v>
      </c>
      <c r="E455" s="336">
        <f t="shared" si="28"/>
        <v>0</v>
      </c>
      <c r="F455" s="334" t="str">
        <f t="shared" si="29"/>
        <v>否</v>
      </c>
      <c r="G455" s="181" t="str">
        <f t="shared" si="30"/>
        <v>项</v>
      </c>
      <c r="H455" s="181"/>
      <c r="I455" s="181" t="e">
        <f>SUMIF(#REF!,'12'!A455,#REF!)</f>
        <v>#REF!</v>
      </c>
      <c r="J455" s="181" t="e">
        <f t="shared" si="31"/>
        <v>#REF!</v>
      </c>
    </row>
    <row r="456" s="260" customFormat="1" ht="36" customHeight="1" spans="1:10">
      <c r="A456" s="219">
        <v>2060102</v>
      </c>
      <c r="B456" s="337" t="s">
        <v>188</v>
      </c>
      <c r="C456" s="206">
        <f>SUMIFS('02'!E:E,'02'!A:A,A456)</f>
        <v>0</v>
      </c>
      <c r="D456" s="206">
        <v>0</v>
      </c>
      <c r="E456" s="336">
        <f t="shared" si="28"/>
        <v>0</v>
      </c>
      <c r="F456" s="334" t="str">
        <f t="shared" si="29"/>
        <v>否</v>
      </c>
      <c r="G456" s="181" t="str">
        <f t="shared" si="30"/>
        <v>项</v>
      </c>
      <c r="H456" s="181"/>
      <c r="I456" s="181" t="e">
        <f>SUMIF(#REF!,'12'!A456,#REF!)</f>
        <v>#REF!</v>
      </c>
      <c r="J456" s="181" t="e">
        <f t="shared" si="31"/>
        <v>#REF!</v>
      </c>
    </row>
    <row r="457" s="260" customFormat="1" ht="36" customHeight="1" spans="1:10">
      <c r="A457" s="219">
        <v>2060103</v>
      </c>
      <c r="B457" s="337" t="s">
        <v>189</v>
      </c>
      <c r="C457" s="206">
        <f>SUMIFS('02'!E:E,'02'!A:A,A457)</f>
        <v>0</v>
      </c>
      <c r="D457" s="206">
        <v>0</v>
      </c>
      <c r="E457" s="336">
        <f t="shared" si="28"/>
        <v>0</v>
      </c>
      <c r="F457" s="334" t="str">
        <f t="shared" si="29"/>
        <v>否</v>
      </c>
      <c r="G457" s="181" t="str">
        <f t="shared" si="30"/>
        <v>项</v>
      </c>
      <c r="H457" s="181"/>
      <c r="I457" s="181" t="e">
        <f>SUMIF(#REF!,'12'!A457,#REF!)</f>
        <v>#REF!</v>
      </c>
      <c r="J457" s="181" t="e">
        <f t="shared" si="31"/>
        <v>#REF!</v>
      </c>
    </row>
    <row r="458" s="260" customFormat="1" ht="36" customHeight="1" spans="1:10">
      <c r="A458" s="219">
        <v>2060199</v>
      </c>
      <c r="B458" s="337" t="s">
        <v>460</v>
      </c>
      <c r="C458" s="206">
        <f>SUMIFS('02'!E:E,'02'!A:A,A458)</f>
        <v>0</v>
      </c>
      <c r="D458" s="206">
        <v>0</v>
      </c>
      <c r="E458" s="336">
        <f t="shared" si="28"/>
        <v>0</v>
      </c>
      <c r="F458" s="334" t="str">
        <f t="shared" si="29"/>
        <v>否</v>
      </c>
      <c r="G458" s="181" t="str">
        <f t="shared" si="30"/>
        <v>项</v>
      </c>
      <c r="H458" s="181"/>
      <c r="I458" s="181" t="e">
        <f>SUMIF(#REF!,'12'!A458,#REF!)</f>
        <v>#REF!</v>
      </c>
      <c r="J458" s="181" t="e">
        <f t="shared" si="31"/>
        <v>#REF!</v>
      </c>
    </row>
    <row r="459" ht="36" customHeight="1" spans="1:10">
      <c r="A459" s="219">
        <v>20602</v>
      </c>
      <c r="B459" s="335" t="s">
        <v>461</v>
      </c>
      <c r="C459" s="147">
        <f>SUM(C460:C467)</f>
        <v>0</v>
      </c>
      <c r="D459" s="147">
        <f>SUM(D460:D467)</f>
        <v>0</v>
      </c>
      <c r="E459" s="336">
        <f t="shared" si="28"/>
        <v>0</v>
      </c>
      <c r="F459" s="334" t="str">
        <f t="shared" si="29"/>
        <v>否</v>
      </c>
      <c r="G459" s="181" t="str">
        <f t="shared" si="30"/>
        <v>款</v>
      </c>
      <c r="I459" s="181" t="e">
        <f>SUMIF(#REF!,'12'!A459,#REF!)</f>
        <v>#REF!</v>
      </c>
      <c r="J459" s="181" t="e">
        <f t="shared" si="31"/>
        <v>#REF!</v>
      </c>
    </row>
    <row r="460" s="260" customFormat="1" ht="36" customHeight="1" spans="1:10">
      <c r="A460" s="219">
        <v>2060201</v>
      </c>
      <c r="B460" s="337" t="s">
        <v>462</v>
      </c>
      <c r="C460" s="206">
        <f>SUMIFS('02'!E:E,'02'!A:A,A460)</f>
        <v>0</v>
      </c>
      <c r="D460" s="206">
        <v>0</v>
      </c>
      <c r="E460" s="336">
        <f t="shared" si="28"/>
        <v>0</v>
      </c>
      <c r="F460" s="334" t="str">
        <f t="shared" si="29"/>
        <v>否</v>
      </c>
      <c r="G460" s="181" t="str">
        <f t="shared" si="30"/>
        <v>项</v>
      </c>
      <c r="H460" s="181"/>
      <c r="I460" s="181" t="e">
        <f>SUMIF(#REF!,'12'!A460,#REF!)</f>
        <v>#REF!</v>
      </c>
      <c r="J460" s="181" t="e">
        <f t="shared" si="31"/>
        <v>#REF!</v>
      </c>
    </row>
    <row r="461" s="260" customFormat="1" ht="36" customHeight="1" spans="1:10">
      <c r="A461" s="219">
        <v>2060203</v>
      </c>
      <c r="B461" s="337" t="s">
        <v>463</v>
      </c>
      <c r="C461" s="206">
        <f>SUMIFS('02'!E:E,'02'!A:A,A461)</f>
        <v>0</v>
      </c>
      <c r="D461" s="206">
        <v>0</v>
      </c>
      <c r="E461" s="336">
        <f t="shared" si="28"/>
        <v>0</v>
      </c>
      <c r="F461" s="334" t="str">
        <f t="shared" si="29"/>
        <v>否</v>
      </c>
      <c r="G461" s="181" t="str">
        <f t="shared" si="30"/>
        <v>项</v>
      </c>
      <c r="H461" s="181"/>
      <c r="I461" s="181" t="e">
        <f>SUMIF(#REF!,'12'!A461,#REF!)</f>
        <v>#REF!</v>
      </c>
      <c r="J461" s="181" t="e">
        <f t="shared" si="31"/>
        <v>#REF!</v>
      </c>
    </row>
    <row r="462" s="260" customFormat="1" ht="36" customHeight="1" spans="1:10">
      <c r="A462" s="219">
        <v>2060204</v>
      </c>
      <c r="B462" s="337" t="s">
        <v>464</v>
      </c>
      <c r="C462" s="206">
        <f>SUMIFS('02'!E:E,'02'!A:A,A462)</f>
        <v>0</v>
      </c>
      <c r="D462" s="206">
        <v>0</v>
      </c>
      <c r="E462" s="336">
        <f t="shared" si="28"/>
        <v>0</v>
      </c>
      <c r="F462" s="334" t="str">
        <f t="shared" si="29"/>
        <v>否</v>
      </c>
      <c r="G462" s="181" t="str">
        <f t="shared" si="30"/>
        <v>项</v>
      </c>
      <c r="H462" s="181"/>
      <c r="I462" s="181" t="e">
        <f>SUMIF(#REF!,'12'!A462,#REF!)</f>
        <v>#REF!</v>
      </c>
      <c r="J462" s="181" t="e">
        <f t="shared" si="31"/>
        <v>#REF!</v>
      </c>
    </row>
    <row r="463" s="260" customFormat="1" ht="36" customHeight="1" spans="1:10">
      <c r="A463" s="219">
        <v>2060205</v>
      </c>
      <c r="B463" s="337" t="s">
        <v>465</v>
      </c>
      <c r="C463" s="206">
        <f>SUMIFS('02'!E:E,'02'!A:A,A463)</f>
        <v>0</v>
      </c>
      <c r="D463" s="206">
        <v>0</v>
      </c>
      <c r="E463" s="336">
        <f t="shared" si="28"/>
        <v>0</v>
      </c>
      <c r="F463" s="334" t="str">
        <f t="shared" si="29"/>
        <v>否</v>
      </c>
      <c r="G463" s="181" t="str">
        <f t="shared" si="30"/>
        <v>项</v>
      </c>
      <c r="H463" s="181"/>
      <c r="I463" s="181" t="e">
        <f>SUMIF(#REF!,'12'!A463,#REF!)</f>
        <v>#REF!</v>
      </c>
      <c r="J463" s="181" t="e">
        <f t="shared" si="31"/>
        <v>#REF!</v>
      </c>
    </row>
    <row r="464" s="260" customFormat="1" ht="36" customHeight="1" spans="1:10">
      <c r="A464" s="219">
        <v>2060206</v>
      </c>
      <c r="B464" s="337" t="s">
        <v>466</v>
      </c>
      <c r="C464" s="206">
        <f>SUMIFS('02'!E:E,'02'!A:A,A464)</f>
        <v>0</v>
      </c>
      <c r="D464" s="206">
        <v>0</v>
      </c>
      <c r="E464" s="336">
        <f t="shared" si="28"/>
        <v>0</v>
      </c>
      <c r="F464" s="334" t="str">
        <f t="shared" si="29"/>
        <v>否</v>
      </c>
      <c r="G464" s="181" t="str">
        <f t="shared" si="30"/>
        <v>项</v>
      </c>
      <c r="H464" s="181"/>
      <c r="I464" s="181" t="e">
        <f>SUMIF(#REF!,'12'!A464,#REF!)</f>
        <v>#REF!</v>
      </c>
      <c r="J464" s="181" t="e">
        <f t="shared" si="31"/>
        <v>#REF!</v>
      </c>
    </row>
    <row r="465" s="260" customFormat="1" ht="36" customHeight="1" spans="1:10">
      <c r="A465" s="219">
        <v>2060207</v>
      </c>
      <c r="B465" s="337" t="s">
        <v>467</v>
      </c>
      <c r="C465" s="206">
        <f>SUMIFS('02'!E:E,'02'!A:A,A465)</f>
        <v>0</v>
      </c>
      <c r="D465" s="206">
        <v>0</v>
      </c>
      <c r="E465" s="336">
        <f t="shared" si="28"/>
        <v>0</v>
      </c>
      <c r="F465" s="334" t="str">
        <f t="shared" si="29"/>
        <v>否</v>
      </c>
      <c r="G465" s="181" t="str">
        <f t="shared" si="30"/>
        <v>项</v>
      </c>
      <c r="H465" s="181"/>
      <c r="I465" s="181" t="e">
        <f>SUMIF(#REF!,'12'!A465,#REF!)</f>
        <v>#REF!</v>
      </c>
      <c r="J465" s="181" t="e">
        <f t="shared" si="31"/>
        <v>#REF!</v>
      </c>
    </row>
    <row r="466" s="260" customFormat="1" ht="36" customHeight="1" spans="1:10">
      <c r="A466" s="338">
        <v>2060208</v>
      </c>
      <c r="B466" s="343" t="s">
        <v>468</v>
      </c>
      <c r="C466" s="206">
        <f>SUMIFS('02'!E:E,'02'!A:A,A466)</f>
        <v>0</v>
      </c>
      <c r="D466" s="206">
        <v>0</v>
      </c>
      <c r="E466" s="336">
        <f t="shared" si="28"/>
        <v>0</v>
      </c>
      <c r="F466" s="334" t="str">
        <f t="shared" si="29"/>
        <v>否</v>
      </c>
      <c r="G466" s="181" t="str">
        <f t="shared" si="30"/>
        <v>项</v>
      </c>
      <c r="H466" s="181"/>
      <c r="I466" s="181" t="e">
        <f>SUMIF(#REF!,'12'!A466,#REF!)</f>
        <v>#REF!</v>
      </c>
      <c r="J466" s="181" t="e">
        <f t="shared" si="31"/>
        <v>#REF!</v>
      </c>
    </row>
    <row r="467" s="260" customFormat="1" ht="36" customHeight="1" spans="1:10">
      <c r="A467" s="219">
        <v>2060299</v>
      </c>
      <c r="B467" s="337" t="s">
        <v>469</v>
      </c>
      <c r="C467" s="206">
        <f>SUMIFS('02'!E:E,'02'!A:A,A467)</f>
        <v>0</v>
      </c>
      <c r="D467" s="206">
        <v>0</v>
      </c>
      <c r="E467" s="336">
        <f t="shared" si="28"/>
        <v>0</v>
      </c>
      <c r="F467" s="334" t="str">
        <f t="shared" si="29"/>
        <v>否</v>
      </c>
      <c r="G467" s="181" t="str">
        <f t="shared" si="30"/>
        <v>项</v>
      </c>
      <c r="H467" s="181"/>
      <c r="I467" s="181" t="e">
        <f>SUMIF(#REF!,'12'!A467,#REF!)</f>
        <v>#REF!</v>
      </c>
      <c r="J467" s="181" t="e">
        <f t="shared" si="31"/>
        <v>#REF!</v>
      </c>
    </row>
    <row r="468" ht="36" customHeight="1" spans="1:10">
      <c r="A468" s="219">
        <v>20603</v>
      </c>
      <c r="B468" s="335" t="s">
        <v>470</v>
      </c>
      <c r="C468" s="147">
        <f>SUM(C469:C473)</f>
        <v>0</v>
      </c>
      <c r="D468" s="147">
        <f>SUM(D469:D473)</f>
        <v>0</v>
      </c>
      <c r="E468" s="336">
        <f t="shared" si="28"/>
        <v>0</v>
      </c>
      <c r="F468" s="334" t="str">
        <f t="shared" si="29"/>
        <v>否</v>
      </c>
      <c r="G468" s="181" t="str">
        <f t="shared" si="30"/>
        <v>款</v>
      </c>
      <c r="I468" s="181" t="e">
        <f>SUMIF(#REF!,'12'!A468,#REF!)</f>
        <v>#REF!</v>
      </c>
      <c r="J468" s="181" t="e">
        <f t="shared" si="31"/>
        <v>#REF!</v>
      </c>
    </row>
    <row r="469" s="260" customFormat="1" ht="36" customHeight="1" spans="1:10">
      <c r="A469" s="219">
        <v>2060301</v>
      </c>
      <c r="B469" s="337" t="s">
        <v>462</v>
      </c>
      <c r="C469" s="206">
        <f>SUMIFS('02'!E:E,'02'!A:A,A469)</f>
        <v>0</v>
      </c>
      <c r="D469" s="206">
        <v>0</v>
      </c>
      <c r="E469" s="336">
        <f t="shared" si="28"/>
        <v>0</v>
      </c>
      <c r="F469" s="334" t="str">
        <f t="shared" si="29"/>
        <v>否</v>
      </c>
      <c r="G469" s="181" t="str">
        <f t="shared" si="30"/>
        <v>项</v>
      </c>
      <c r="H469" s="181"/>
      <c r="I469" s="181" t="e">
        <f>SUMIF(#REF!,'12'!A469,#REF!)</f>
        <v>#REF!</v>
      </c>
      <c r="J469" s="181" t="e">
        <f t="shared" si="31"/>
        <v>#REF!</v>
      </c>
    </row>
    <row r="470" s="260" customFormat="1" ht="36" customHeight="1" spans="1:10">
      <c r="A470" s="219">
        <v>2060302</v>
      </c>
      <c r="B470" s="337" t="s">
        <v>471</v>
      </c>
      <c r="C470" s="206">
        <f>SUMIFS('02'!E:E,'02'!A:A,A470)</f>
        <v>0</v>
      </c>
      <c r="D470" s="206">
        <v>0</v>
      </c>
      <c r="E470" s="336">
        <f t="shared" si="28"/>
        <v>0</v>
      </c>
      <c r="F470" s="334" t="str">
        <f t="shared" si="29"/>
        <v>否</v>
      </c>
      <c r="G470" s="181" t="str">
        <f t="shared" si="30"/>
        <v>项</v>
      </c>
      <c r="H470" s="181"/>
      <c r="I470" s="181" t="e">
        <f>SUMIF(#REF!,'12'!A470,#REF!)</f>
        <v>#REF!</v>
      </c>
      <c r="J470" s="181" t="e">
        <f t="shared" si="31"/>
        <v>#REF!</v>
      </c>
    </row>
    <row r="471" s="260" customFormat="1" ht="36" customHeight="1" spans="1:10">
      <c r="A471" s="219">
        <v>2060303</v>
      </c>
      <c r="B471" s="337" t="s">
        <v>472</v>
      </c>
      <c r="C471" s="206">
        <f>SUMIFS('02'!E:E,'02'!A:A,A471)</f>
        <v>0</v>
      </c>
      <c r="D471" s="206">
        <v>0</v>
      </c>
      <c r="E471" s="336">
        <f t="shared" si="28"/>
        <v>0</v>
      </c>
      <c r="F471" s="334" t="str">
        <f t="shared" si="29"/>
        <v>否</v>
      </c>
      <c r="G471" s="181" t="str">
        <f t="shared" si="30"/>
        <v>项</v>
      </c>
      <c r="H471" s="181"/>
      <c r="I471" s="181" t="e">
        <f>SUMIF(#REF!,'12'!A471,#REF!)</f>
        <v>#REF!</v>
      </c>
      <c r="J471" s="181" t="e">
        <f t="shared" si="31"/>
        <v>#REF!</v>
      </c>
    </row>
    <row r="472" s="260" customFormat="1" ht="36" customHeight="1" spans="1:10">
      <c r="A472" s="219">
        <v>2060304</v>
      </c>
      <c r="B472" s="337" t="s">
        <v>473</v>
      </c>
      <c r="C472" s="206">
        <f>SUMIFS('02'!E:E,'02'!A:A,A472)</f>
        <v>0</v>
      </c>
      <c r="D472" s="206">
        <v>0</v>
      </c>
      <c r="E472" s="336">
        <f t="shared" si="28"/>
        <v>0</v>
      </c>
      <c r="F472" s="334" t="str">
        <f t="shared" si="29"/>
        <v>否</v>
      </c>
      <c r="G472" s="181" t="str">
        <f t="shared" si="30"/>
        <v>项</v>
      </c>
      <c r="H472" s="181"/>
      <c r="I472" s="181" t="e">
        <f>SUMIF(#REF!,'12'!A472,#REF!)</f>
        <v>#REF!</v>
      </c>
      <c r="J472" s="181" t="e">
        <f t="shared" si="31"/>
        <v>#REF!</v>
      </c>
    </row>
    <row r="473" s="260" customFormat="1" ht="36" customHeight="1" spans="1:10">
      <c r="A473" s="219">
        <v>2060399</v>
      </c>
      <c r="B473" s="337" t="s">
        <v>474</v>
      </c>
      <c r="C473" s="206">
        <f>SUMIFS('02'!E:E,'02'!A:A,A473)</f>
        <v>0</v>
      </c>
      <c r="D473" s="206">
        <v>0</v>
      </c>
      <c r="E473" s="336">
        <f t="shared" si="28"/>
        <v>0</v>
      </c>
      <c r="F473" s="334" t="str">
        <f t="shared" si="29"/>
        <v>否</v>
      </c>
      <c r="G473" s="181" t="str">
        <f t="shared" si="30"/>
        <v>项</v>
      </c>
      <c r="H473" s="181"/>
      <c r="I473" s="181" t="e">
        <f>SUMIF(#REF!,'12'!A473,#REF!)</f>
        <v>#REF!</v>
      </c>
      <c r="J473" s="181" t="e">
        <f t="shared" si="31"/>
        <v>#REF!</v>
      </c>
    </row>
    <row r="474" ht="23.5" customHeight="1" spans="1:10">
      <c r="A474" s="219">
        <v>20604</v>
      </c>
      <c r="B474" s="335" t="s">
        <v>475</v>
      </c>
      <c r="C474" s="147">
        <f>SUM(C475:C478)</f>
        <v>47</v>
      </c>
      <c r="D474" s="147">
        <f>SUM(D475:D478)</f>
        <v>190</v>
      </c>
      <c r="E474" s="336">
        <f t="shared" si="28"/>
        <v>404.255319148936</v>
      </c>
      <c r="F474" s="334" t="str">
        <f t="shared" si="29"/>
        <v>是</v>
      </c>
      <c r="G474" s="181" t="str">
        <f t="shared" si="30"/>
        <v>款</v>
      </c>
      <c r="I474" s="181" t="e">
        <f>SUMIF(#REF!,'12'!A474,#REF!)</f>
        <v>#REF!</v>
      </c>
      <c r="J474" s="181" t="e">
        <f t="shared" si="31"/>
        <v>#REF!</v>
      </c>
    </row>
    <row r="475" s="260" customFormat="1" ht="36" customHeight="1" spans="1:10">
      <c r="A475" s="219">
        <v>2060401</v>
      </c>
      <c r="B475" s="337" t="s">
        <v>462</v>
      </c>
      <c r="C475" s="206">
        <f>SUMIFS('02'!E:E,'02'!A:A,A475)</f>
        <v>0</v>
      </c>
      <c r="D475" s="206">
        <v>0</v>
      </c>
      <c r="E475" s="336">
        <f t="shared" si="28"/>
        <v>0</v>
      </c>
      <c r="F475" s="334" t="str">
        <f t="shared" si="29"/>
        <v>否</v>
      </c>
      <c r="G475" s="181" t="str">
        <f t="shared" si="30"/>
        <v>项</v>
      </c>
      <c r="H475" s="181"/>
      <c r="I475" s="181" t="e">
        <f>SUMIF(#REF!,'12'!A475,#REF!)</f>
        <v>#REF!</v>
      </c>
      <c r="J475" s="181" t="e">
        <f t="shared" si="31"/>
        <v>#REF!</v>
      </c>
    </row>
    <row r="476" s="260" customFormat="1" ht="36" customHeight="1" spans="1:10">
      <c r="A476" s="219">
        <v>2060404</v>
      </c>
      <c r="B476" s="337" t="s">
        <v>476</v>
      </c>
      <c r="C476" s="206">
        <f>SUMIFS('02'!E:E,'02'!A:A,A476)</f>
        <v>0</v>
      </c>
      <c r="D476" s="206">
        <v>0</v>
      </c>
      <c r="E476" s="336">
        <f t="shared" si="28"/>
        <v>0</v>
      </c>
      <c r="F476" s="334" t="str">
        <f t="shared" si="29"/>
        <v>否</v>
      </c>
      <c r="G476" s="181" t="str">
        <f t="shared" si="30"/>
        <v>项</v>
      </c>
      <c r="H476" s="181"/>
      <c r="I476" s="181" t="e">
        <f>SUMIF(#REF!,'12'!A476,#REF!)</f>
        <v>#REF!</v>
      </c>
      <c r="J476" s="181" t="e">
        <f t="shared" si="31"/>
        <v>#REF!</v>
      </c>
    </row>
    <row r="477" s="260" customFormat="1" ht="23.5" customHeight="1" spans="1:10">
      <c r="A477" s="344">
        <v>2060405</v>
      </c>
      <c r="B477" s="337" t="s">
        <v>477</v>
      </c>
      <c r="C477" s="206">
        <f>SUMIFS('02'!E:E,'02'!A:A,A477)</f>
        <v>47</v>
      </c>
      <c r="D477" s="206">
        <v>190</v>
      </c>
      <c r="E477" s="336">
        <f t="shared" si="28"/>
        <v>404.255319148936</v>
      </c>
      <c r="F477" s="334" t="str">
        <f t="shared" si="29"/>
        <v>是</v>
      </c>
      <c r="G477" s="181" t="str">
        <f t="shared" si="30"/>
        <v>项</v>
      </c>
      <c r="H477" s="181"/>
      <c r="I477" s="181" t="e">
        <f>SUMIF(#REF!,'12'!A477,#REF!)</f>
        <v>#REF!</v>
      </c>
      <c r="J477" s="181" t="e">
        <f t="shared" si="31"/>
        <v>#REF!</v>
      </c>
    </row>
    <row r="478" s="260" customFormat="1" ht="36" customHeight="1" spans="1:10">
      <c r="A478" s="219">
        <v>2060499</v>
      </c>
      <c r="B478" s="337" t="s">
        <v>478</v>
      </c>
      <c r="C478" s="206">
        <f>SUMIFS('02'!E:E,'02'!A:A,A478)</f>
        <v>0</v>
      </c>
      <c r="D478" s="206">
        <v>0</v>
      </c>
      <c r="E478" s="336">
        <f t="shared" si="28"/>
        <v>0</v>
      </c>
      <c r="F478" s="334" t="str">
        <f t="shared" si="29"/>
        <v>否</v>
      </c>
      <c r="G478" s="181" t="str">
        <f t="shared" si="30"/>
        <v>项</v>
      </c>
      <c r="H478" s="181"/>
      <c r="I478" s="181" t="e">
        <f>SUMIF(#REF!,'12'!A478,#REF!)</f>
        <v>#REF!</v>
      </c>
      <c r="J478" s="181" t="e">
        <f t="shared" si="31"/>
        <v>#REF!</v>
      </c>
    </row>
    <row r="479" ht="23.5" customHeight="1" spans="1:10">
      <c r="A479" s="219">
        <v>20605</v>
      </c>
      <c r="B479" s="335" t="s">
        <v>479</v>
      </c>
      <c r="C479" s="147">
        <f>SUM(C480:C483)</f>
        <v>10</v>
      </c>
      <c r="D479" s="147">
        <f>SUM(D480:D483)</f>
        <v>0</v>
      </c>
      <c r="E479" s="336">
        <f t="shared" si="28"/>
        <v>0</v>
      </c>
      <c r="F479" s="334" t="str">
        <f t="shared" si="29"/>
        <v>是</v>
      </c>
      <c r="G479" s="181" t="str">
        <f t="shared" si="30"/>
        <v>款</v>
      </c>
      <c r="I479" s="181" t="e">
        <f>SUMIF(#REF!,'12'!A479,#REF!)</f>
        <v>#REF!</v>
      </c>
      <c r="J479" s="181" t="e">
        <f t="shared" si="31"/>
        <v>#REF!</v>
      </c>
    </row>
    <row r="480" s="260" customFormat="1" ht="36" customHeight="1" spans="1:10">
      <c r="A480" s="219">
        <v>2060501</v>
      </c>
      <c r="B480" s="337" t="s">
        <v>462</v>
      </c>
      <c r="C480" s="206">
        <f>SUMIFS('02'!E:E,'02'!A:A,A480)</f>
        <v>0</v>
      </c>
      <c r="D480" s="206">
        <v>0</v>
      </c>
      <c r="E480" s="336">
        <f t="shared" si="28"/>
        <v>0</v>
      </c>
      <c r="F480" s="334" t="str">
        <f t="shared" si="29"/>
        <v>否</v>
      </c>
      <c r="G480" s="181" t="str">
        <f t="shared" si="30"/>
        <v>项</v>
      </c>
      <c r="H480" s="181"/>
      <c r="I480" s="181" t="e">
        <f>SUMIF(#REF!,'12'!A480,#REF!)</f>
        <v>#REF!</v>
      </c>
      <c r="J480" s="181" t="e">
        <f t="shared" si="31"/>
        <v>#REF!</v>
      </c>
    </row>
    <row r="481" s="260" customFormat="1" ht="36" customHeight="1" spans="1:10">
      <c r="A481" s="219">
        <v>2060502</v>
      </c>
      <c r="B481" s="337" t="s">
        <v>480</v>
      </c>
      <c r="C481" s="206">
        <f>SUMIFS('02'!E:E,'02'!A:A,A481)</f>
        <v>0</v>
      </c>
      <c r="D481" s="206">
        <v>0</v>
      </c>
      <c r="E481" s="336">
        <f t="shared" si="28"/>
        <v>0</v>
      </c>
      <c r="F481" s="334" t="str">
        <f t="shared" si="29"/>
        <v>否</v>
      </c>
      <c r="G481" s="181" t="str">
        <f t="shared" si="30"/>
        <v>项</v>
      </c>
      <c r="H481" s="181"/>
      <c r="I481" s="181" t="e">
        <f>SUMIF(#REF!,'12'!A481,#REF!)</f>
        <v>#REF!</v>
      </c>
      <c r="J481" s="181" t="e">
        <f t="shared" si="31"/>
        <v>#REF!</v>
      </c>
    </row>
    <row r="482" s="260" customFormat="1" ht="23.5" customHeight="1" spans="1:10">
      <c r="A482" s="219">
        <v>2060503</v>
      </c>
      <c r="B482" s="337" t="s">
        <v>481</v>
      </c>
      <c r="C482" s="206">
        <f>SUMIFS('02'!E:E,'02'!A:A,A482)</f>
        <v>10</v>
      </c>
      <c r="D482" s="206">
        <v>0</v>
      </c>
      <c r="E482" s="336">
        <f t="shared" si="28"/>
        <v>0</v>
      </c>
      <c r="F482" s="334" t="str">
        <f t="shared" si="29"/>
        <v>是</v>
      </c>
      <c r="G482" s="181" t="str">
        <f t="shared" si="30"/>
        <v>项</v>
      </c>
      <c r="H482" s="181"/>
      <c r="I482" s="181" t="e">
        <f>SUMIF(#REF!,'12'!A482,#REF!)</f>
        <v>#REF!</v>
      </c>
      <c r="J482" s="181" t="e">
        <f t="shared" si="31"/>
        <v>#REF!</v>
      </c>
    </row>
    <row r="483" s="260" customFormat="1" ht="36" customHeight="1" spans="1:10">
      <c r="A483" s="219">
        <v>2060599</v>
      </c>
      <c r="B483" s="337" t="s">
        <v>482</v>
      </c>
      <c r="C483" s="206">
        <f>SUMIFS('02'!E:E,'02'!A:A,A483)</f>
        <v>0</v>
      </c>
      <c r="D483" s="206">
        <v>0</v>
      </c>
      <c r="E483" s="336">
        <f t="shared" si="28"/>
        <v>0</v>
      </c>
      <c r="F483" s="334" t="str">
        <f t="shared" si="29"/>
        <v>否</v>
      </c>
      <c r="G483" s="181" t="str">
        <f t="shared" si="30"/>
        <v>项</v>
      </c>
      <c r="H483" s="181"/>
      <c r="I483" s="181" t="e">
        <f>SUMIF(#REF!,'12'!A483,#REF!)</f>
        <v>#REF!</v>
      </c>
      <c r="J483" s="181" t="e">
        <f t="shared" si="31"/>
        <v>#REF!</v>
      </c>
    </row>
    <row r="484" ht="23.5" customHeight="1" spans="1:10">
      <c r="A484" s="219">
        <v>20606</v>
      </c>
      <c r="B484" s="335" t="s">
        <v>483</v>
      </c>
      <c r="C484" s="147">
        <f>SUM(C485:C488)</f>
        <v>47</v>
      </c>
      <c r="D484" s="147">
        <f>SUM(D485:D488)</f>
        <v>58</v>
      </c>
      <c r="E484" s="336">
        <f t="shared" si="28"/>
        <v>123.404255319149</v>
      </c>
      <c r="F484" s="334" t="str">
        <f t="shared" si="29"/>
        <v>是</v>
      </c>
      <c r="G484" s="181" t="str">
        <f t="shared" si="30"/>
        <v>款</v>
      </c>
      <c r="I484" s="181" t="e">
        <f>SUMIF(#REF!,'12'!A484,#REF!)</f>
        <v>#REF!</v>
      </c>
      <c r="J484" s="181" t="e">
        <f t="shared" si="31"/>
        <v>#REF!</v>
      </c>
    </row>
    <row r="485" s="260" customFormat="1" ht="23.5" customHeight="1" spans="1:10">
      <c r="A485" s="219">
        <v>2060601</v>
      </c>
      <c r="B485" s="337" t="s">
        <v>484</v>
      </c>
      <c r="C485" s="206">
        <f>SUMIFS('02'!E:E,'02'!A:A,A485)</f>
        <v>47</v>
      </c>
      <c r="D485" s="206">
        <v>58</v>
      </c>
      <c r="E485" s="336">
        <f t="shared" si="28"/>
        <v>123.404255319149</v>
      </c>
      <c r="F485" s="334" t="str">
        <f t="shared" si="29"/>
        <v>是</v>
      </c>
      <c r="G485" s="181" t="str">
        <f t="shared" si="30"/>
        <v>项</v>
      </c>
      <c r="H485" s="181"/>
      <c r="I485" s="181" t="e">
        <f>SUMIF(#REF!,'12'!A485,#REF!)</f>
        <v>#REF!</v>
      </c>
      <c r="J485" s="181" t="e">
        <f t="shared" si="31"/>
        <v>#REF!</v>
      </c>
    </row>
    <row r="486" s="260" customFormat="1" ht="36" customHeight="1" spans="1:10">
      <c r="A486" s="219">
        <v>2060602</v>
      </c>
      <c r="B486" s="337" t="s">
        <v>485</v>
      </c>
      <c r="C486" s="206">
        <f>SUMIFS('02'!E:E,'02'!A:A,A486)</f>
        <v>0</v>
      </c>
      <c r="D486" s="206">
        <v>0</v>
      </c>
      <c r="E486" s="336">
        <f t="shared" si="28"/>
        <v>0</v>
      </c>
      <c r="F486" s="334" t="str">
        <f t="shared" si="29"/>
        <v>否</v>
      </c>
      <c r="G486" s="181" t="str">
        <f t="shared" si="30"/>
        <v>项</v>
      </c>
      <c r="H486" s="181"/>
      <c r="I486" s="181" t="e">
        <f>SUMIF(#REF!,'12'!A486,#REF!)</f>
        <v>#REF!</v>
      </c>
      <c r="J486" s="181" t="e">
        <f t="shared" si="31"/>
        <v>#REF!</v>
      </c>
    </row>
    <row r="487" s="260" customFormat="1" ht="36" customHeight="1" spans="1:10">
      <c r="A487" s="219">
        <v>2060603</v>
      </c>
      <c r="B487" s="337" t="s">
        <v>486</v>
      </c>
      <c r="C487" s="206">
        <f>SUMIFS('02'!E:E,'02'!A:A,A487)</f>
        <v>0</v>
      </c>
      <c r="D487" s="206">
        <v>0</v>
      </c>
      <c r="E487" s="336">
        <f t="shared" si="28"/>
        <v>0</v>
      </c>
      <c r="F487" s="334" t="str">
        <f t="shared" si="29"/>
        <v>否</v>
      </c>
      <c r="G487" s="181" t="str">
        <f t="shared" si="30"/>
        <v>项</v>
      </c>
      <c r="H487" s="181"/>
      <c r="I487" s="181" t="e">
        <f>SUMIF(#REF!,'12'!A487,#REF!)</f>
        <v>#REF!</v>
      </c>
      <c r="J487" s="181" t="e">
        <f t="shared" si="31"/>
        <v>#REF!</v>
      </c>
    </row>
    <row r="488" s="260" customFormat="1" ht="36" customHeight="1" spans="1:10">
      <c r="A488" s="219">
        <v>2060699</v>
      </c>
      <c r="B488" s="337" t="s">
        <v>487</v>
      </c>
      <c r="C488" s="206">
        <f>SUMIFS('02'!E:E,'02'!A:A,A488)</f>
        <v>0</v>
      </c>
      <c r="D488" s="206">
        <v>0</v>
      </c>
      <c r="E488" s="336">
        <f t="shared" si="28"/>
        <v>0</v>
      </c>
      <c r="F488" s="334" t="str">
        <f t="shared" si="29"/>
        <v>否</v>
      </c>
      <c r="G488" s="181" t="str">
        <f t="shared" si="30"/>
        <v>项</v>
      </c>
      <c r="H488" s="181"/>
      <c r="I488" s="181" t="e">
        <f>SUMIF(#REF!,'12'!A488,#REF!)</f>
        <v>#REF!</v>
      </c>
      <c r="J488" s="181" t="e">
        <f t="shared" si="31"/>
        <v>#REF!</v>
      </c>
    </row>
    <row r="489" ht="23.5" customHeight="1" spans="1:10">
      <c r="A489" s="219">
        <v>20607</v>
      </c>
      <c r="B489" s="335" t="s">
        <v>488</v>
      </c>
      <c r="C489" s="147">
        <f>SUM(C490:C495)</f>
        <v>2619</v>
      </c>
      <c r="D489" s="147">
        <f>SUM(D490:D495)</f>
        <v>94</v>
      </c>
      <c r="E489" s="336">
        <f t="shared" si="28"/>
        <v>3.58915616647575</v>
      </c>
      <c r="F489" s="334" t="str">
        <f t="shared" si="29"/>
        <v>是</v>
      </c>
      <c r="G489" s="181" t="str">
        <f t="shared" si="30"/>
        <v>款</v>
      </c>
      <c r="I489" s="181" t="e">
        <f>SUMIF(#REF!,'12'!A489,#REF!)</f>
        <v>#REF!</v>
      </c>
      <c r="J489" s="181" t="e">
        <f t="shared" si="31"/>
        <v>#REF!</v>
      </c>
    </row>
    <row r="490" s="260" customFormat="1" ht="23.5" customHeight="1" spans="1:10">
      <c r="A490" s="219">
        <v>2060701</v>
      </c>
      <c r="B490" s="337" t="s">
        <v>462</v>
      </c>
      <c r="C490" s="206">
        <f>SUMIFS('02'!E:E,'02'!A:A,A490)</f>
        <v>41</v>
      </c>
      <c r="D490" s="206">
        <v>51</v>
      </c>
      <c r="E490" s="336">
        <f t="shared" si="28"/>
        <v>124.390243902439</v>
      </c>
      <c r="F490" s="334" t="str">
        <f t="shared" si="29"/>
        <v>是</v>
      </c>
      <c r="G490" s="181" t="str">
        <f t="shared" si="30"/>
        <v>项</v>
      </c>
      <c r="H490" s="181"/>
      <c r="I490" s="181" t="e">
        <f>SUMIF(#REF!,'12'!A490,#REF!)</f>
        <v>#REF!</v>
      </c>
      <c r="J490" s="181" t="e">
        <f t="shared" si="31"/>
        <v>#REF!</v>
      </c>
    </row>
    <row r="491" s="260" customFormat="1" ht="23.5" customHeight="1" spans="1:10">
      <c r="A491" s="219">
        <v>2060702</v>
      </c>
      <c r="B491" s="337" t="s">
        <v>489</v>
      </c>
      <c r="C491" s="206">
        <f>SUMIFS('02'!E:E,'02'!A:A,A491)</f>
        <v>2578</v>
      </c>
      <c r="D491" s="206">
        <v>43</v>
      </c>
      <c r="E491" s="336">
        <f t="shared" si="28"/>
        <v>1.66795965865012</v>
      </c>
      <c r="F491" s="334" t="str">
        <f t="shared" si="29"/>
        <v>是</v>
      </c>
      <c r="G491" s="181" t="str">
        <f t="shared" si="30"/>
        <v>项</v>
      </c>
      <c r="H491" s="181"/>
      <c r="I491" s="181" t="e">
        <f>SUMIF(#REF!,'12'!A491,#REF!)</f>
        <v>#REF!</v>
      </c>
      <c r="J491" s="181" t="e">
        <f t="shared" si="31"/>
        <v>#REF!</v>
      </c>
    </row>
    <row r="492" s="260" customFormat="1" ht="36" customHeight="1" spans="1:10">
      <c r="A492" s="219">
        <v>2060703</v>
      </c>
      <c r="B492" s="337" t="s">
        <v>490</v>
      </c>
      <c r="C492" s="206">
        <f>SUMIFS('02'!E:E,'02'!A:A,A492)</f>
        <v>0</v>
      </c>
      <c r="D492" s="206">
        <v>0</v>
      </c>
      <c r="E492" s="336">
        <f t="shared" si="28"/>
        <v>0</v>
      </c>
      <c r="F492" s="334" t="str">
        <f t="shared" si="29"/>
        <v>否</v>
      </c>
      <c r="G492" s="181" t="str">
        <f t="shared" si="30"/>
        <v>项</v>
      </c>
      <c r="H492" s="181"/>
      <c r="I492" s="181" t="e">
        <f>SUMIF(#REF!,'12'!A492,#REF!)</f>
        <v>#REF!</v>
      </c>
      <c r="J492" s="181" t="e">
        <f t="shared" si="31"/>
        <v>#REF!</v>
      </c>
    </row>
    <row r="493" s="260" customFormat="1" ht="36" customHeight="1" spans="1:10">
      <c r="A493" s="219">
        <v>2060704</v>
      </c>
      <c r="B493" s="337" t="s">
        <v>491</v>
      </c>
      <c r="C493" s="206">
        <f>SUMIFS('02'!E:E,'02'!A:A,A493)</f>
        <v>0</v>
      </c>
      <c r="D493" s="206">
        <v>0</v>
      </c>
      <c r="E493" s="336">
        <f t="shared" si="28"/>
        <v>0</v>
      </c>
      <c r="F493" s="334" t="str">
        <f t="shared" si="29"/>
        <v>否</v>
      </c>
      <c r="G493" s="181" t="str">
        <f t="shared" si="30"/>
        <v>项</v>
      </c>
      <c r="H493" s="181"/>
      <c r="I493" s="181" t="e">
        <f>SUMIF(#REF!,'12'!A493,#REF!)</f>
        <v>#REF!</v>
      </c>
      <c r="J493" s="181" t="e">
        <f t="shared" si="31"/>
        <v>#REF!</v>
      </c>
    </row>
    <row r="494" s="260" customFormat="1" ht="36" customHeight="1" spans="1:10">
      <c r="A494" s="219">
        <v>2060705</v>
      </c>
      <c r="B494" s="337" t="s">
        <v>492</v>
      </c>
      <c r="C494" s="206">
        <f>SUMIFS('02'!E:E,'02'!A:A,A494)</f>
        <v>0</v>
      </c>
      <c r="D494" s="206">
        <v>0</v>
      </c>
      <c r="E494" s="336">
        <f t="shared" si="28"/>
        <v>0</v>
      </c>
      <c r="F494" s="334" t="str">
        <f t="shared" si="29"/>
        <v>否</v>
      </c>
      <c r="G494" s="181" t="str">
        <f t="shared" si="30"/>
        <v>项</v>
      </c>
      <c r="H494" s="181"/>
      <c r="I494" s="181" t="e">
        <f>SUMIF(#REF!,'12'!A494,#REF!)</f>
        <v>#REF!</v>
      </c>
      <c r="J494" s="181" t="e">
        <f t="shared" si="31"/>
        <v>#REF!</v>
      </c>
    </row>
    <row r="495" s="260" customFormat="1" ht="36" customHeight="1" spans="1:10">
      <c r="A495" s="219">
        <v>2060799</v>
      </c>
      <c r="B495" s="337" t="s">
        <v>493</v>
      </c>
      <c r="C495" s="206">
        <f>SUMIFS('02'!E:E,'02'!A:A,A495)</f>
        <v>0</v>
      </c>
      <c r="D495" s="206">
        <v>0</v>
      </c>
      <c r="E495" s="336">
        <f t="shared" si="28"/>
        <v>0</v>
      </c>
      <c r="F495" s="334" t="str">
        <f t="shared" si="29"/>
        <v>否</v>
      </c>
      <c r="G495" s="181" t="str">
        <f t="shared" si="30"/>
        <v>项</v>
      </c>
      <c r="H495" s="181"/>
      <c r="I495" s="181" t="e">
        <f>SUMIF(#REF!,'12'!A495,#REF!)</f>
        <v>#REF!</v>
      </c>
      <c r="J495" s="181" t="e">
        <f t="shared" si="31"/>
        <v>#REF!</v>
      </c>
    </row>
    <row r="496" ht="36" customHeight="1" spans="1:10">
      <c r="A496" s="219">
        <v>20608</v>
      </c>
      <c r="B496" s="335" t="s">
        <v>494</v>
      </c>
      <c r="C496" s="147">
        <f>SUM(C497:C499)</f>
        <v>0</v>
      </c>
      <c r="D496" s="147">
        <f>SUM(D497:D499)</f>
        <v>0</v>
      </c>
      <c r="E496" s="336">
        <f t="shared" si="28"/>
        <v>0</v>
      </c>
      <c r="F496" s="334" t="str">
        <f t="shared" si="29"/>
        <v>否</v>
      </c>
      <c r="G496" s="181" t="str">
        <f t="shared" si="30"/>
        <v>款</v>
      </c>
      <c r="I496" s="181" t="e">
        <f>SUMIF(#REF!,'12'!A496,#REF!)</f>
        <v>#REF!</v>
      </c>
      <c r="J496" s="181" t="e">
        <f t="shared" si="31"/>
        <v>#REF!</v>
      </c>
    </row>
    <row r="497" s="260" customFormat="1" ht="36" customHeight="1" spans="1:10">
      <c r="A497" s="219">
        <v>2060801</v>
      </c>
      <c r="B497" s="337" t="s">
        <v>495</v>
      </c>
      <c r="C497" s="206">
        <f>SUMIFS('02'!E:E,'02'!A:A,A497)</f>
        <v>0</v>
      </c>
      <c r="D497" s="206">
        <v>0</v>
      </c>
      <c r="E497" s="336">
        <f t="shared" si="28"/>
        <v>0</v>
      </c>
      <c r="F497" s="334" t="str">
        <f t="shared" si="29"/>
        <v>否</v>
      </c>
      <c r="G497" s="181" t="str">
        <f t="shared" si="30"/>
        <v>项</v>
      </c>
      <c r="H497" s="181"/>
      <c r="I497" s="181" t="e">
        <f>SUMIF(#REF!,'12'!A497,#REF!)</f>
        <v>#REF!</v>
      </c>
      <c r="J497" s="181" t="e">
        <f t="shared" si="31"/>
        <v>#REF!</v>
      </c>
    </row>
    <row r="498" s="260" customFormat="1" ht="36" customHeight="1" spans="1:10">
      <c r="A498" s="219">
        <v>2060802</v>
      </c>
      <c r="B498" s="337" t="s">
        <v>496</v>
      </c>
      <c r="C498" s="206">
        <f>SUMIFS('02'!E:E,'02'!A:A,A498)</f>
        <v>0</v>
      </c>
      <c r="D498" s="206">
        <v>0</v>
      </c>
      <c r="E498" s="336">
        <f t="shared" si="28"/>
        <v>0</v>
      </c>
      <c r="F498" s="334" t="str">
        <f t="shared" si="29"/>
        <v>否</v>
      </c>
      <c r="G498" s="181" t="str">
        <f t="shared" si="30"/>
        <v>项</v>
      </c>
      <c r="H498" s="181"/>
      <c r="I498" s="181" t="e">
        <f>SUMIF(#REF!,'12'!A498,#REF!)</f>
        <v>#REF!</v>
      </c>
      <c r="J498" s="181" t="e">
        <f t="shared" si="31"/>
        <v>#REF!</v>
      </c>
    </row>
    <row r="499" s="260" customFormat="1" ht="36" customHeight="1" spans="1:10">
      <c r="A499" s="219">
        <v>2060899</v>
      </c>
      <c r="B499" s="337" t="s">
        <v>497</v>
      </c>
      <c r="C499" s="206">
        <f>SUMIFS('02'!E:E,'02'!A:A,A499)</f>
        <v>0</v>
      </c>
      <c r="D499" s="206">
        <v>0</v>
      </c>
      <c r="E499" s="336">
        <f t="shared" si="28"/>
        <v>0</v>
      </c>
      <c r="F499" s="334" t="str">
        <f t="shared" si="29"/>
        <v>否</v>
      </c>
      <c r="G499" s="181" t="str">
        <f t="shared" si="30"/>
        <v>项</v>
      </c>
      <c r="H499" s="181"/>
      <c r="I499" s="181" t="e">
        <f>SUMIF(#REF!,'12'!A499,#REF!)</f>
        <v>#REF!</v>
      </c>
      <c r="J499" s="181" t="e">
        <f t="shared" si="31"/>
        <v>#REF!</v>
      </c>
    </row>
    <row r="500" ht="36" customHeight="1" spans="1:10">
      <c r="A500" s="219">
        <v>20609</v>
      </c>
      <c r="B500" s="335" t="s">
        <v>498</v>
      </c>
      <c r="C500" s="147">
        <f>SUM(C501:C503)</f>
        <v>0</v>
      </c>
      <c r="D500" s="147">
        <f>SUM(D501:D503)</f>
        <v>0</v>
      </c>
      <c r="E500" s="336">
        <f t="shared" si="28"/>
        <v>0</v>
      </c>
      <c r="F500" s="334" t="str">
        <f t="shared" si="29"/>
        <v>否</v>
      </c>
      <c r="G500" s="181" t="str">
        <f t="shared" si="30"/>
        <v>款</v>
      </c>
      <c r="I500" s="181" t="e">
        <f>SUMIF(#REF!,'12'!A500,#REF!)</f>
        <v>#REF!</v>
      </c>
      <c r="J500" s="181" t="e">
        <f t="shared" si="31"/>
        <v>#REF!</v>
      </c>
    </row>
    <row r="501" s="260" customFormat="1" ht="36" customHeight="1" spans="1:10">
      <c r="A501" s="219">
        <v>2060901</v>
      </c>
      <c r="B501" s="337" t="s">
        <v>499</v>
      </c>
      <c r="C501" s="206">
        <f>SUMIFS('02'!E:E,'02'!A:A,A501)</f>
        <v>0</v>
      </c>
      <c r="D501" s="206">
        <v>0</v>
      </c>
      <c r="E501" s="336">
        <f t="shared" si="28"/>
        <v>0</v>
      </c>
      <c r="F501" s="334" t="str">
        <f t="shared" si="29"/>
        <v>否</v>
      </c>
      <c r="G501" s="181" t="str">
        <f t="shared" si="30"/>
        <v>项</v>
      </c>
      <c r="H501" s="181"/>
      <c r="I501" s="181" t="e">
        <f>SUMIF(#REF!,'12'!A501,#REF!)</f>
        <v>#REF!</v>
      </c>
      <c r="J501" s="181" t="e">
        <f t="shared" si="31"/>
        <v>#REF!</v>
      </c>
    </row>
    <row r="502" s="260" customFormat="1" ht="36" customHeight="1" spans="1:10">
      <c r="A502" s="219">
        <v>2060902</v>
      </c>
      <c r="B502" s="337" t="s">
        <v>500</v>
      </c>
      <c r="C502" s="206">
        <f>SUMIFS('02'!E:E,'02'!A:A,A502)</f>
        <v>0</v>
      </c>
      <c r="D502" s="206">
        <v>0</v>
      </c>
      <c r="E502" s="336">
        <f t="shared" si="28"/>
        <v>0</v>
      </c>
      <c r="F502" s="334" t="str">
        <f t="shared" si="29"/>
        <v>否</v>
      </c>
      <c r="G502" s="181" t="str">
        <f t="shared" si="30"/>
        <v>项</v>
      </c>
      <c r="H502" s="181"/>
      <c r="I502" s="181" t="e">
        <f>SUMIF(#REF!,'12'!A502,#REF!)</f>
        <v>#REF!</v>
      </c>
      <c r="J502" s="181" t="e">
        <f t="shared" si="31"/>
        <v>#REF!</v>
      </c>
    </row>
    <row r="503" s="260" customFormat="1" ht="36" customHeight="1" spans="1:10">
      <c r="A503" s="219">
        <v>2060999</v>
      </c>
      <c r="B503" s="337" t="s">
        <v>501</v>
      </c>
      <c r="C503" s="206">
        <f>SUMIFS('02'!E:E,'02'!A:A,A503)</f>
        <v>0</v>
      </c>
      <c r="D503" s="206">
        <v>0</v>
      </c>
      <c r="E503" s="336">
        <f t="shared" si="28"/>
        <v>0</v>
      </c>
      <c r="F503" s="334" t="str">
        <f t="shared" si="29"/>
        <v>否</v>
      </c>
      <c r="G503" s="181" t="str">
        <f t="shared" si="30"/>
        <v>项</v>
      </c>
      <c r="H503" s="181"/>
      <c r="I503" s="181" t="e">
        <f>SUMIF(#REF!,'12'!A503,#REF!)</f>
        <v>#REF!</v>
      </c>
      <c r="J503" s="181" t="e">
        <f t="shared" si="31"/>
        <v>#REF!</v>
      </c>
    </row>
    <row r="504" ht="23.5" customHeight="1" spans="1:10">
      <c r="A504" s="219">
        <v>20699</v>
      </c>
      <c r="B504" s="335" t="s">
        <v>502</v>
      </c>
      <c r="C504" s="147">
        <f>SUM(C505:C508)</f>
        <v>2263</v>
      </c>
      <c r="D504" s="147">
        <f>SUM(D505:D508)</f>
        <v>1000</v>
      </c>
      <c r="E504" s="336">
        <f t="shared" si="28"/>
        <v>44.1891294741494</v>
      </c>
      <c r="F504" s="334" t="str">
        <f t="shared" si="29"/>
        <v>是</v>
      </c>
      <c r="G504" s="181" t="str">
        <f t="shared" si="30"/>
        <v>款</v>
      </c>
      <c r="I504" s="181" t="e">
        <f>SUMIF(#REF!,'12'!A504,#REF!)</f>
        <v>#REF!</v>
      </c>
      <c r="J504" s="181" t="e">
        <f t="shared" si="31"/>
        <v>#REF!</v>
      </c>
    </row>
    <row r="505" s="260" customFormat="1" ht="36" customHeight="1" spans="1:10">
      <c r="A505" s="219">
        <v>2069901</v>
      </c>
      <c r="B505" s="337" t="s">
        <v>503</v>
      </c>
      <c r="C505" s="206">
        <f>SUMIFS('02'!E:E,'02'!A:A,A505)</f>
        <v>0</v>
      </c>
      <c r="D505" s="206">
        <v>0</v>
      </c>
      <c r="E505" s="336">
        <f t="shared" si="28"/>
        <v>0</v>
      </c>
      <c r="F505" s="334" t="str">
        <f t="shared" si="29"/>
        <v>否</v>
      </c>
      <c r="G505" s="181" t="str">
        <f t="shared" si="30"/>
        <v>项</v>
      </c>
      <c r="H505" s="181"/>
      <c r="I505" s="181" t="e">
        <f>SUMIF(#REF!,'12'!A505,#REF!)</f>
        <v>#REF!</v>
      </c>
      <c r="J505" s="181" t="e">
        <f t="shared" si="31"/>
        <v>#REF!</v>
      </c>
    </row>
    <row r="506" s="260" customFormat="1" ht="36" customHeight="1" spans="1:10">
      <c r="A506" s="219">
        <v>2069902</v>
      </c>
      <c r="B506" s="337" t="s">
        <v>504</v>
      </c>
      <c r="C506" s="206">
        <f>SUMIFS('02'!E:E,'02'!A:A,A506)</f>
        <v>0</v>
      </c>
      <c r="D506" s="206">
        <v>0</v>
      </c>
      <c r="E506" s="336">
        <f t="shared" si="28"/>
        <v>0</v>
      </c>
      <c r="F506" s="334" t="str">
        <f t="shared" si="29"/>
        <v>否</v>
      </c>
      <c r="G506" s="181" t="str">
        <f t="shared" si="30"/>
        <v>项</v>
      </c>
      <c r="H506" s="181"/>
      <c r="I506" s="181" t="e">
        <f>SUMIF(#REF!,'12'!A506,#REF!)</f>
        <v>#REF!</v>
      </c>
      <c r="J506" s="181" t="e">
        <f t="shared" si="31"/>
        <v>#REF!</v>
      </c>
    </row>
    <row r="507" s="260" customFormat="1" ht="36" customHeight="1" spans="1:10">
      <c r="A507" s="219">
        <v>2069903</v>
      </c>
      <c r="B507" s="337" t="s">
        <v>505</v>
      </c>
      <c r="C507" s="206">
        <f>SUMIFS('02'!E:E,'02'!A:A,A507)</f>
        <v>0</v>
      </c>
      <c r="D507" s="206">
        <v>0</v>
      </c>
      <c r="E507" s="336">
        <f t="shared" si="28"/>
        <v>0</v>
      </c>
      <c r="F507" s="334" t="str">
        <f t="shared" si="29"/>
        <v>否</v>
      </c>
      <c r="G507" s="181" t="str">
        <f t="shared" si="30"/>
        <v>项</v>
      </c>
      <c r="H507" s="181"/>
      <c r="I507" s="181" t="e">
        <f>SUMIF(#REF!,'12'!A507,#REF!)</f>
        <v>#REF!</v>
      </c>
      <c r="J507" s="181" t="e">
        <f t="shared" si="31"/>
        <v>#REF!</v>
      </c>
    </row>
    <row r="508" s="260" customFormat="1" ht="23.5" customHeight="1" spans="1:10">
      <c r="A508" s="219">
        <v>2069999</v>
      </c>
      <c r="B508" s="337" t="s">
        <v>502</v>
      </c>
      <c r="C508" s="206">
        <f>SUMIFS('02'!E:E,'02'!A:A,A508)</f>
        <v>2263</v>
      </c>
      <c r="D508" s="206">
        <v>1000</v>
      </c>
      <c r="E508" s="336">
        <f t="shared" si="28"/>
        <v>44.1891294741494</v>
      </c>
      <c r="F508" s="334" t="str">
        <f t="shared" si="29"/>
        <v>是</v>
      </c>
      <c r="G508" s="181" t="str">
        <f t="shared" si="30"/>
        <v>项</v>
      </c>
      <c r="H508" s="181"/>
      <c r="I508" s="181" t="e">
        <f>SUMIF(#REF!,'12'!A508,#REF!)</f>
        <v>#REF!</v>
      </c>
      <c r="J508" s="181" t="e">
        <f t="shared" si="31"/>
        <v>#REF!</v>
      </c>
    </row>
    <row r="509" ht="23.5" customHeight="1" spans="1:10">
      <c r="A509" s="340">
        <v>207</v>
      </c>
      <c r="B509" s="332" t="s">
        <v>144</v>
      </c>
      <c r="C509" s="216">
        <f>SUM(C510,C526,C534,C545,C554,C562)</f>
        <v>1536</v>
      </c>
      <c r="D509" s="216">
        <f>SUM(D510,D526,D534,D545,D554,D562)</f>
        <v>1559</v>
      </c>
      <c r="E509" s="333">
        <f t="shared" si="28"/>
        <v>101.497395833333</v>
      </c>
      <c r="F509" s="334" t="str">
        <f t="shared" si="29"/>
        <v>是</v>
      </c>
      <c r="G509" s="181" t="str">
        <f t="shared" si="30"/>
        <v>类</v>
      </c>
      <c r="I509" s="181" t="e">
        <f>SUMIF(#REF!,'12'!A509,#REF!)</f>
        <v>#REF!</v>
      </c>
      <c r="J509" s="181" t="e">
        <f t="shared" si="31"/>
        <v>#REF!</v>
      </c>
    </row>
    <row r="510" ht="23.5" customHeight="1" spans="1:10">
      <c r="A510" s="219">
        <v>20701</v>
      </c>
      <c r="B510" s="335" t="s">
        <v>506</v>
      </c>
      <c r="C510" s="147">
        <f>SUM(C511:C525)</f>
        <v>612</v>
      </c>
      <c r="D510" s="147">
        <f>SUM(D511:D525)</f>
        <v>706</v>
      </c>
      <c r="E510" s="336">
        <f t="shared" si="28"/>
        <v>115.359477124183</v>
      </c>
      <c r="F510" s="334" t="str">
        <f t="shared" si="29"/>
        <v>是</v>
      </c>
      <c r="G510" s="181" t="str">
        <f t="shared" si="30"/>
        <v>款</v>
      </c>
      <c r="I510" s="181" t="e">
        <f>SUMIF(#REF!,'12'!A510,#REF!)</f>
        <v>#REF!</v>
      </c>
      <c r="J510" s="181" t="e">
        <f t="shared" si="31"/>
        <v>#REF!</v>
      </c>
    </row>
    <row r="511" s="260" customFormat="1" ht="23.5" customHeight="1" spans="1:10">
      <c r="A511" s="219">
        <v>2070101</v>
      </c>
      <c r="B511" s="337" t="s">
        <v>187</v>
      </c>
      <c r="C511" s="206">
        <f>SUMIFS('02'!E:E,'02'!A:A,A511)</f>
        <v>296</v>
      </c>
      <c r="D511" s="206">
        <v>320</v>
      </c>
      <c r="E511" s="336">
        <f t="shared" si="28"/>
        <v>108.108108108108</v>
      </c>
      <c r="F511" s="334" t="str">
        <f t="shared" si="29"/>
        <v>是</v>
      </c>
      <c r="G511" s="181" t="str">
        <f t="shared" si="30"/>
        <v>项</v>
      </c>
      <c r="H511" s="181"/>
      <c r="I511" s="181" t="e">
        <f>SUMIF(#REF!,'12'!A511,#REF!)</f>
        <v>#REF!</v>
      </c>
      <c r="J511" s="181" t="e">
        <f t="shared" si="31"/>
        <v>#REF!</v>
      </c>
    </row>
    <row r="512" s="260" customFormat="1" ht="36" customHeight="1" spans="1:10">
      <c r="A512" s="219">
        <v>2070102</v>
      </c>
      <c r="B512" s="337" t="s">
        <v>188</v>
      </c>
      <c r="C512" s="206">
        <f>SUMIFS('02'!E:E,'02'!A:A,A512)</f>
        <v>0</v>
      </c>
      <c r="D512" s="206">
        <v>0</v>
      </c>
      <c r="E512" s="336">
        <f t="shared" si="28"/>
        <v>0</v>
      </c>
      <c r="F512" s="334" t="str">
        <f t="shared" si="29"/>
        <v>否</v>
      </c>
      <c r="G512" s="181" t="str">
        <f t="shared" si="30"/>
        <v>项</v>
      </c>
      <c r="H512" s="181"/>
      <c r="I512" s="181" t="e">
        <f>SUMIF(#REF!,'12'!A512,#REF!)</f>
        <v>#REF!</v>
      </c>
      <c r="J512" s="181" t="e">
        <f t="shared" si="31"/>
        <v>#REF!</v>
      </c>
    </row>
    <row r="513" s="260" customFormat="1" ht="36" customHeight="1" spans="1:10">
      <c r="A513" s="219">
        <v>2070103</v>
      </c>
      <c r="B513" s="337" t="s">
        <v>189</v>
      </c>
      <c r="C513" s="206">
        <f>SUMIFS('02'!E:E,'02'!A:A,A513)</f>
        <v>0</v>
      </c>
      <c r="D513" s="206">
        <v>0</v>
      </c>
      <c r="E513" s="336">
        <f t="shared" si="28"/>
        <v>0</v>
      </c>
      <c r="F513" s="334" t="str">
        <f t="shared" si="29"/>
        <v>否</v>
      </c>
      <c r="G513" s="181" t="str">
        <f t="shared" si="30"/>
        <v>项</v>
      </c>
      <c r="H513" s="181"/>
      <c r="I513" s="181" t="e">
        <f>SUMIF(#REF!,'12'!A513,#REF!)</f>
        <v>#REF!</v>
      </c>
      <c r="J513" s="181" t="e">
        <f t="shared" si="31"/>
        <v>#REF!</v>
      </c>
    </row>
    <row r="514" s="260" customFormat="1" ht="23.5" customHeight="1" spans="1:10">
      <c r="A514" s="219">
        <v>2070104</v>
      </c>
      <c r="B514" s="337" t="s">
        <v>507</v>
      </c>
      <c r="C514" s="206">
        <f>SUMIFS('02'!E:E,'02'!A:A,A514)</f>
        <v>90</v>
      </c>
      <c r="D514" s="206">
        <v>131</v>
      </c>
      <c r="E514" s="336">
        <f t="shared" si="28"/>
        <v>145.555555555556</v>
      </c>
      <c r="F514" s="334" t="str">
        <f t="shared" si="29"/>
        <v>是</v>
      </c>
      <c r="G514" s="181" t="str">
        <f t="shared" si="30"/>
        <v>项</v>
      </c>
      <c r="H514" s="181"/>
      <c r="I514" s="181" t="e">
        <f>SUMIF(#REF!,'12'!A514,#REF!)</f>
        <v>#REF!</v>
      </c>
      <c r="J514" s="181" t="e">
        <f t="shared" si="31"/>
        <v>#REF!</v>
      </c>
    </row>
    <row r="515" s="260" customFormat="1" ht="36" customHeight="1" spans="1:10">
      <c r="A515" s="219">
        <v>2070105</v>
      </c>
      <c r="B515" s="337" t="s">
        <v>508</v>
      </c>
      <c r="C515" s="206">
        <f>SUMIFS('02'!E:E,'02'!A:A,A515)</f>
        <v>0</v>
      </c>
      <c r="D515" s="206">
        <v>0</v>
      </c>
      <c r="E515" s="336">
        <f t="shared" si="28"/>
        <v>0</v>
      </c>
      <c r="F515" s="334" t="str">
        <f t="shared" si="29"/>
        <v>否</v>
      </c>
      <c r="G515" s="181" t="str">
        <f t="shared" si="30"/>
        <v>项</v>
      </c>
      <c r="H515" s="181"/>
      <c r="I515" s="181" t="e">
        <f>SUMIF(#REF!,'12'!A515,#REF!)</f>
        <v>#REF!</v>
      </c>
      <c r="J515" s="181" t="e">
        <f t="shared" si="31"/>
        <v>#REF!</v>
      </c>
    </row>
    <row r="516" s="260" customFormat="1" ht="36" customHeight="1" spans="1:10">
      <c r="A516" s="219">
        <v>2070106</v>
      </c>
      <c r="B516" s="337" t="s">
        <v>509</v>
      </c>
      <c r="C516" s="206">
        <f>SUMIFS('02'!E:E,'02'!A:A,A516)</f>
        <v>0</v>
      </c>
      <c r="D516" s="206">
        <v>0</v>
      </c>
      <c r="E516" s="336">
        <f t="shared" ref="E516:E562" si="32">IFERROR(IF(C516&lt;0,"",IFERROR(D516/C516,0))*100,0)</f>
        <v>0</v>
      </c>
      <c r="F516" s="334" t="str">
        <f t="shared" si="29"/>
        <v>否</v>
      </c>
      <c r="G516" s="181" t="str">
        <f t="shared" si="30"/>
        <v>项</v>
      </c>
      <c r="H516" s="181"/>
      <c r="I516" s="181" t="e">
        <f>SUMIF(#REF!,'12'!A516,#REF!)</f>
        <v>#REF!</v>
      </c>
      <c r="J516" s="181" t="e">
        <f t="shared" si="31"/>
        <v>#REF!</v>
      </c>
    </row>
    <row r="517" s="260" customFormat="1" ht="36" customHeight="1" spans="1:10">
      <c r="A517" s="219">
        <v>2070107</v>
      </c>
      <c r="B517" s="337" t="s">
        <v>510</v>
      </c>
      <c r="C517" s="206">
        <f>SUMIFS('02'!E:E,'02'!A:A,A517)</f>
        <v>0</v>
      </c>
      <c r="D517" s="206">
        <v>0</v>
      </c>
      <c r="E517" s="336">
        <f t="shared" si="32"/>
        <v>0</v>
      </c>
      <c r="F517" s="334" t="str">
        <f t="shared" ref="F517:F562" si="33">IF(LEN(A517)=3,"是",IF(B517&lt;&gt;"",IF(SUM(C517:D517)&lt;&gt;0,"是","否"),"是"))</f>
        <v>否</v>
      </c>
      <c r="G517" s="181" t="str">
        <f t="shared" ref="G517:G562" si="34">IF(LEN(A517)=3,"类",IF(LEN(A517)=5,"款","项"))</f>
        <v>项</v>
      </c>
      <c r="H517" s="181"/>
      <c r="I517" s="181" t="e">
        <f>SUMIF(#REF!,'12'!A517,#REF!)</f>
        <v>#REF!</v>
      </c>
      <c r="J517" s="181" t="e">
        <f t="shared" ref="J517:J562" si="35">D517-I517</f>
        <v>#REF!</v>
      </c>
    </row>
    <row r="518" s="260" customFormat="1" ht="36" customHeight="1" spans="1:10">
      <c r="A518" s="219">
        <v>2070108</v>
      </c>
      <c r="B518" s="337" t="s">
        <v>511</v>
      </c>
      <c r="C518" s="206">
        <f>SUMIFS('02'!E:E,'02'!A:A,A518)</f>
        <v>0</v>
      </c>
      <c r="D518" s="206">
        <v>0</v>
      </c>
      <c r="E518" s="336">
        <f t="shared" si="32"/>
        <v>0</v>
      </c>
      <c r="F518" s="334" t="str">
        <f t="shared" si="33"/>
        <v>否</v>
      </c>
      <c r="G518" s="181" t="str">
        <f t="shared" si="34"/>
        <v>项</v>
      </c>
      <c r="H518" s="181"/>
      <c r="I518" s="181" t="e">
        <f>SUMIF(#REF!,'12'!A518,#REF!)</f>
        <v>#REF!</v>
      </c>
      <c r="J518" s="181" t="e">
        <f t="shared" si="35"/>
        <v>#REF!</v>
      </c>
    </row>
    <row r="519" s="260" customFormat="1" ht="23.5" customHeight="1" spans="1:10">
      <c r="A519" s="219">
        <v>2070109</v>
      </c>
      <c r="B519" s="337" t="s">
        <v>512</v>
      </c>
      <c r="C519" s="206">
        <f>SUMIFS('02'!E:E,'02'!A:A,A519)</f>
        <v>148</v>
      </c>
      <c r="D519" s="206">
        <v>114</v>
      </c>
      <c r="E519" s="336">
        <f t="shared" si="32"/>
        <v>77.027027027027</v>
      </c>
      <c r="F519" s="334" t="str">
        <f t="shared" si="33"/>
        <v>是</v>
      </c>
      <c r="G519" s="181" t="str">
        <f t="shared" si="34"/>
        <v>项</v>
      </c>
      <c r="H519" s="181"/>
      <c r="I519" s="181" t="e">
        <f>SUMIF(#REF!,'12'!A519,#REF!)</f>
        <v>#REF!</v>
      </c>
      <c r="J519" s="181" t="e">
        <f t="shared" si="35"/>
        <v>#REF!</v>
      </c>
    </row>
    <row r="520" s="260" customFormat="1" ht="36" customHeight="1" spans="1:10">
      <c r="A520" s="219">
        <v>2070110</v>
      </c>
      <c r="B520" s="337" t="s">
        <v>513</v>
      </c>
      <c r="C520" s="206">
        <f>SUMIFS('02'!E:E,'02'!A:A,A520)</f>
        <v>0</v>
      </c>
      <c r="D520" s="206">
        <v>0</v>
      </c>
      <c r="E520" s="336">
        <f t="shared" si="32"/>
        <v>0</v>
      </c>
      <c r="F520" s="334" t="str">
        <f t="shared" si="33"/>
        <v>否</v>
      </c>
      <c r="G520" s="181" t="str">
        <f t="shared" si="34"/>
        <v>项</v>
      </c>
      <c r="H520" s="181"/>
      <c r="I520" s="181" t="e">
        <f>SUMIF(#REF!,'12'!A520,#REF!)</f>
        <v>#REF!</v>
      </c>
      <c r="J520" s="181" t="e">
        <f t="shared" si="35"/>
        <v>#REF!</v>
      </c>
    </row>
    <row r="521" s="260" customFormat="1" ht="23.5" customHeight="1" spans="1:10">
      <c r="A521" s="219">
        <v>2070111</v>
      </c>
      <c r="B521" s="337" t="s">
        <v>514</v>
      </c>
      <c r="C521" s="206">
        <f>SUMIFS('02'!E:E,'02'!A:A,A521)</f>
        <v>36</v>
      </c>
      <c r="D521" s="206">
        <v>0</v>
      </c>
      <c r="E521" s="336">
        <f t="shared" si="32"/>
        <v>0</v>
      </c>
      <c r="F521" s="334" t="str">
        <f t="shared" si="33"/>
        <v>是</v>
      </c>
      <c r="G521" s="181" t="str">
        <f t="shared" si="34"/>
        <v>项</v>
      </c>
      <c r="H521" s="181"/>
      <c r="I521" s="181" t="e">
        <f>SUMIF(#REF!,'12'!A521,#REF!)</f>
        <v>#REF!</v>
      </c>
      <c r="J521" s="181" t="e">
        <f t="shared" si="35"/>
        <v>#REF!</v>
      </c>
    </row>
    <row r="522" s="260" customFormat="1" ht="36" customHeight="1" spans="1:10">
      <c r="A522" s="219">
        <v>2070112</v>
      </c>
      <c r="B522" s="337" t="s">
        <v>515</v>
      </c>
      <c r="C522" s="206">
        <f>SUMIFS('02'!E:E,'02'!A:A,A522)</f>
        <v>0</v>
      </c>
      <c r="D522" s="206">
        <v>0</v>
      </c>
      <c r="E522" s="336">
        <f t="shared" si="32"/>
        <v>0</v>
      </c>
      <c r="F522" s="334" t="str">
        <f t="shared" si="33"/>
        <v>否</v>
      </c>
      <c r="G522" s="181" t="str">
        <f t="shared" si="34"/>
        <v>项</v>
      </c>
      <c r="H522" s="181"/>
      <c r="I522" s="181" t="e">
        <f>SUMIF(#REF!,'12'!A522,#REF!)</f>
        <v>#REF!</v>
      </c>
      <c r="J522" s="181" t="e">
        <f t="shared" si="35"/>
        <v>#REF!</v>
      </c>
    </row>
    <row r="523" s="260" customFormat="1" ht="36" customHeight="1" spans="1:10">
      <c r="A523" s="219">
        <v>2070113</v>
      </c>
      <c r="B523" s="337" t="s">
        <v>516</v>
      </c>
      <c r="C523" s="206">
        <f>SUMIFS('02'!E:E,'02'!A:A,A523)</f>
        <v>0</v>
      </c>
      <c r="D523" s="206">
        <v>0</v>
      </c>
      <c r="E523" s="336">
        <f t="shared" si="32"/>
        <v>0</v>
      </c>
      <c r="F523" s="334" t="str">
        <f t="shared" si="33"/>
        <v>否</v>
      </c>
      <c r="G523" s="181" t="str">
        <f t="shared" si="34"/>
        <v>项</v>
      </c>
      <c r="H523" s="181"/>
      <c r="I523" s="181" t="e">
        <f>SUMIF(#REF!,'12'!A523,#REF!)</f>
        <v>#REF!</v>
      </c>
      <c r="J523" s="181" t="e">
        <f t="shared" si="35"/>
        <v>#REF!</v>
      </c>
    </row>
    <row r="524" s="260" customFormat="1" ht="36" customHeight="1" spans="1:10">
      <c r="A524" s="219">
        <v>2070114</v>
      </c>
      <c r="B524" s="337" t="s">
        <v>517</v>
      </c>
      <c r="C524" s="206">
        <f>SUMIFS('02'!E:E,'02'!A:A,A524)</f>
        <v>0</v>
      </c>
      <c r="D524" s="206">
        <v>0</v>
      </c>
      <c r="E524" s="336">
        <f t="shared" si="32"/>
        <v>0</v>
      </c>
      <c r="F524" s="334" t="str">
        <f t="shared" si="33"/>
        <v>否</v>
      </c>
      <c r="G524" s="181" t="str">
        <f t="shared" si="34"/>
        <v>项</v>
      </c>
      <c r="H524" s="181"/>
      <c r="I524" s="181" t="e">
        <f>SUMIF(#REF!,'12'!A524,#REF!)</f>
        <v>#REF!</v>
      </c>
      <c r="J524" s="181" t="e">
        <f t="shared" si="35"/>
        <v>#REF!</v>
      </c>
    </row>
    <row r="525" s="260" customFormat="1" ht="23.5" customHeight="1" spans="1:10">
      <c r="A525" s="219">
        <v>2070199</v>
      </c>
      <c r="B525" s="337" t="s">
        <v>518</v>
      </c>
      <c r="C525" s="206">
        <f>SUMIFS('02'!E:E,'02'!A:A,A525)</f>
        <v>42</v>
      </c>
      <c r="D525" s="206">
        <v>141</v>
      </c>
      <c r="E525" s="336">
        <f t="shared" si="32"/>
        <v>335.714285714286</v>
      </c>
      <c r="F525" s="334" t="str">
        <f t="shared" si="33"/>
        <v>是</v>
      </c>
      <c r="G525" s="181" t="str">
        <f t="shared" si="34"/>
        <v>项</v>
      </c>
      <c r="H525" s="181"/>
      <c r="I525" s="181" t="e">
        <f>SUMIF(#REF!,'12'!A525,#REF!)</f>
        <v>#REF!</v>
      </c>
      <c r="J525" s="181" t="e">
        <f t="shared" si="35"/>
        <v>#REF!</v>
      </c>
    </row>
    <row r="526" ht="23.5" customHeight="1" spans="1:10">
      <c r="A526" s="219">
        <v>20702</v>
      </c>
      <c r="B526" s="335" t="s">
        <v>519</v>
      </c>
      <c r="C526" s="147">
        <f>SUM(C527:C533)</f>
        <v>288</v>
      </c>
      <c r="D526" s="147">
        <f>SUM(D527:D533)</f>
        <v>296</v>
      </c>
      <c r="E526" s="336">
        <f t="shared" si="32"/>
        <v>102.777777777778</v>
      </c>
      <c r="F526" s="334" t="str">
        <f t="shared" si="33"/>
        <v>是</v>
      </c>
      <c r="G526" s="181" t="str">
        <f t="shared" si="34"/>
        <v>款</v>
      </c>
      <c r="I526" s="181" t="e">
        <f>SUMIF(#REF!,'12'!A526,#REF!)</f>
        <v>#REF!</v>
      </c>
      <c r="J526" s="181" t="e">
        <f t="shared" si="35"/>
        <v>#REF!</v>
      </c>
    </row>
    <row r="527" s="260" customFormat="1" ht="36" customHeight="1" spans="1:10">
      <c r="A527" s="219">
        <v>2070201</v>
      </c>
      <c r="B527" s="337" t="s">
        <v>187</v>
      </c>
      <c r="C527" s="206">
        <f>SUMIFS('02'!E:E,'02'!A:A,A527)</f>
        <v>0</v>
      </c>
      <c r="D527" s="206">
        <v>0</v>
      </c>
      <c r="E527" s="336">
        <f t="shared" si="32"/>
        <v>0</v>
      </c>
      <c r="F527" s="334" t="str">
        <f t="shared" si="33"/>
        <v>否</v>
      </c>
      <c r="G527" s="181" t="str">
        <f t="shared" si="34"/>
        <v>项</v>
      </c>
      <c r="H527" s="181"/>
      <c r="I527" s="181" t="e">
        <f>SUMIF(#REF!,'12'!A527,#REF!)</f>
        <v>#REF!</v>
      </c>
      <c r="J527" s="181" t="e">
        <f t="shared" si="35"/>
        <v>#REF!</v>
      </c>
    </row>
    <row r="528" s="260" customFormat="1" ht="36" customHeight="1" spans="1:10">
      <c r="A528" s="219">
        <v>2070202</v>
      </c>
      <c r="B528" s="337" t="s">
        <v>188</v>
      </c>
      <c r="C528" s="206">
        <f>SUMIFS('02'!E:E,'02'!A:A,A528)</f>
        <v>0</v>
      </c>
      <c r="D528" s="206">
        <v>0</v>
      </c>
      <c r="E528" s="336">
        <f t="shared" si="32"/>
        <v>0</v>
      </c>
      <c r="F528" s="334" t="str">
        <f t="shared" si="33"/>
        <v>否</v>
      </c>
      <c r="G528" s="181" t="str">
        <f t="shared" si="34"/>
        <v>项</v>
      </c>
      <c r="H528" s="181"/>
      <c r="I528" s="181" t="e">
        <f>SUMIF(#REF!,'12'!A528,#REF!)</f>
        <v>#REF!</v>
      </c>
      <c r="J528" s="181" t="e">
        <f t="shared" si="35"/>
        <v>#REF!</v>
      </c>
    </row>
    <row r="529" s="260" customFormat="1" ht="36" customHeight="1" spans="1:10">
      <c r="A529" s="219">
        <v>2070203</v>
      </c>
      <c r="B529" s="337" t="s">
        <v>189</v>
      </c>
      <c r="C529" s="206">
        <f>SUMIFS('02'!E:E,'02'!A:A,A529)</f>
        <v>0</v>
      </c>
      <c r="D529" s="206">
        <v>0</v>
      </c>
      <c r="E529" s="336">
        <f t="shared" si="32"/>
        <v>0</v>
      </c>
      <c r="F529" s="334" t="str">
        <f t="shared" si="33"/>
        <v>否</v>
      </c>
      <c r="G529" s="181" t="str">
        <f t="shared" si="34"/>
        <v>项</v>
      </c>
      <c r="H529" s="181"/>
      <c r="I529" s="181" t="e">
        <f>SUMIF(#REF!,'12'!A529,#REF!)</f>
        <v>#REF!</v>
      </c>
      <c r="J529" s="181" t="e">
        <f t="shared" si="35"/>
        <v>#REF!</v>
      </c>
    </row>
    <row r="530" s="260" customFormat="1" ht="23.5" customHeight="1" spans="1:10">
      <c r="A530" s="219">
        <v>2070204</v>
      </c>
      <c r="B530" s="337" t="s">
        <v>520</v>
      </c>
      <c r="C530" s="206">
        <f>SUMIFS('02'!E:E,'02'!A:A,A530)</f>
        <v>288</v>
      </c>
      <c r="D530" s="206">
        <v>296</v>
      </c>
      <c r="E530" s="336">
        <f t="shared" si="32"/>
        <v>102.777777777778</v>
      </c>
      <c r="F530" s="334" t="str">
        <f t="shared" si="33"/>
        <v>是</v>
      </c>
      <c r="G530" s="181" t="str">
        <f t="shared" si="34"/>
        <v>项</v>
      </c>
      <c r="H530" s="181"/>
      <c r="I530" s="181" t="e">
        <f>SUMIF(#REF!,'12'!A530,#REF!)</f>
        <v>#REF!</v>
      </c>
      <c r="J530" s="181" t="e">
        <f t="shared" si="35"/>
        <v>#REF!</v>
      </c>
    </row>
    <row r="531" s="260" customFormat="1" ht="36" customHeight="1" spans="1:10">
      <c r="A531" s="219">
        <v>2070205</v>
      </c>
      <c r="B531" s="337" t="s">
        <v>521</v>
      </c>
      <c r="C531" s="206">
        <f>SUMIFS('02'!E:E,'02'!A:A,A531)</f>
        <v>0</v>
      </c>
      <c r="D531" s="206">
        <v>0</v>
      </c>
      <c r="E531" s="336">
        <f t="shared" si="32"/>
        <v>0</v>
      </c>
      <c r="F531" s="334" t="str">
        <f t="shared" si="33"/>
        <v>否</v>
      </c>
      <c r="G531" s="181" t="str">
        <f t="shared" si="34"/>
        <v>项</v>
      </c>
      <c r="H531" s="181"/>
      <c r="I531" s="181" t="e">
        <f>SUMIF(#REF!,'12'!A531,#REF!)</f>
        <v>#REF!</v>
      </c>
      <c r="J531" s="181" t="e">
        <f t="shared" si="35"/>
        <v>#REF!</v>
      </c>
    </row>
    <row r="532" s="260" customFormat="1" ht="36" customHeight="1" spans="1:10">
      <c r="A532" s="219">
        <v>2070206</v>
      </c>
      <c r="B532" s="337" t="s">
        <v>522</v>
      </c>
      <c r="C532" s="206">
        <f>SUMIFS('02'!E:E,'02'!A:A,A532)</f>
        <v>0</v>
      </c>
      <c r="D532" s="206">
        <v>0</v>
      </c>
      <c r="E532" s="336">
        <f t="shared" si="32"/>
        <v>0</v>
      </c>
      <c r="F532" s="334" t="str">
        <f t="shared" si="33"/>
        <v>否</v>
      </c>
      <c r="G532" s="181" t="str">
        <f t="shared" si="34"/>
        <v>项</v>
      </c>
      <c r="H532" s="181"/>
      <c r="I532" s="181" t="e">
        <f>SUMIF(#REF!,'12'!A532,#REF!)</f>
        <v>#REF!</v>
      </c>
      <c r="J532" s="181" t="e">
        <f t="shared" si="35"/>
        <v>#REF!</v>
      </c>
    </row>
    <row r="533" s="260" customFormat="1" ht="36" customHeight="1" spans="1:10">
      <c r="A533" s="219">
        <v>2070299</v>
      </c>
      <c r="B533" s="337" t="s">
        <v>523</v>
      </c>
      <c r="C533" s="206">
        <f>SUMIFS('02'!E:E,'02'!A:A,A533)</f>
        <v>0</v>
      </c>
      <c r="D533" s="206">
        <v>0</v>
      </c>
      <c r="E533" s="336">
        <f t="shared" si="32"/>
        <v>0</v>
      </c>
      <c r="F533" s="334" t="str">
        <f t="shared" si="33"/>
        <v>否</v>
      </c>
      <c r="G533" s="181" t="str">
        <f t="shared" si="34"/>
        <v>项</v>
      </c>
      <c r="H533" s="181"/>
      <c r="I533" s="181" t="e">
        <f>SUMIF(#REF!,'12'!A533,#REF!)</f>
        <v>#REF!</v>
      </c>
      <c r="J533" s="181" t="e">
        <f t="shared" si="35"/>
        <v>#REF!</v>
      </c>
    </row>
    <row r="534" ht="23.5" customHeight="1" spans="1:10">
      <c r="A534" s="219">
        <v>20703</v>
      </c>
      <c r="B534" s="335" t="s">
        <v>524</v>
      </c>
      <c r="C534" s="147">
        <f>SUM(C535:C544)</f>
        <v>174</v>
      </c>
      <c r="D534" s="147">
        <f>SUM(D535:D544)</f>
        <v>110</v>
      </c>
      <c r="E534" s="336">
        <f t="shared" si="32"/>
        <v>63.2183908045977</v>
      </c>
      <c r="F534" s="334" t="str">
        <f t="shared" si="33"/>
        <v>是</v>
      </c>
      <c r="G534" s="181" t="str">
        <f t="shared" si="34"/>
        <v>款</v>
      </c>
      <c r="I534" s="181" t="e">
        <f>SUMIF(#REF!,'12'!A534,#REF!)</f>
        <v>#REF!</v>
      </c>
      <c r="J534" s="181" t="e">
        <f t="shared" si="35"/>
        <v>#REF!</v>
      </c>
    </row>
    <row r="535" s="260" customFormat="1" ht="36" customHeight="1" spans="1:10">
      <c r="A535" s="219">
        <v>2070301</v>
      </c>
      <c r="B535" s="337" t="s">
        <v>187</v>
      </c>
      <c r="C535" s="206">
        <f>SUMIFS('02'!E:E,'02'!A:A,A535)</f>
        <v>0</v>
      </c>
      <c r="D535" s="206">
        <v>0</v>
      </c>
      <c r="E535" s="336">
        <f t="shared" si="32"/>
        <v>0</v>
      </c>
      <c r="F535" s="334" t="str">
        <f t="shared" si="33"/>
        <v>否</v>
      </c>
      <c r="G535" s="181" t="str">
        <f t="shared" si="34"/>
        <v>项</v>
      </c>
      <c r="H535" s="181"/>
      <c r="I535" s="181" t="e">
        <f>SUMIF(#REF!,'12'!A535,#REF!)</f>
        <v>#REF!</v>
      </c>
      <c r="J535" s="181" t="e">
        <f t="shared" si="35"/>
        <v>#REF!</v>
      </c>
    </row>
    <row r="536" s="260" customFormat="1" ht="36" customHeight="1" spans="1:10">
      <c r="A536" s="219">
        <v>2070302</v>
      </c>
      <c r="B536" s="337" t="s">
        <v>188</v>
      </c>
      <c r="C536" s="206">
        <f>SUMIFS('02'!E:E,'02'!A:A,A536)</f>
        <v>0</v>
      </c>
      <c r="D536" s="206">
        <v>0</v>
      </c>
      <c r="E536" s="336">
        <f t="shared" si="32"/>
        <v>0</v>
      </c>
      <c r="F536" s="334" t="str">
        <f t="shared" si="33"/>
        <v>否</v>
      </c>
      <c r="G536" s="181" t="str">
        <f t="shared" si="34"/>
        <v>项</v>
      </c>
      <c r="H536" s="181"/>
      <c r="I536" s="181" t="e">
        <f>SUMIF(#REF!,'12'!A536,#REF!)</f>
        <v>#REF!</v>
      </c>
      <c r="J536" s="181" t="e">
        <f t="shared" si="35"/>
        <v>#REF!</v>
      </c>
    </row>
    <row r="537" s="260" customFormat="1" ht="36" customHeight="1" spans="1:10">
      <c r="A537" s="219">
        <v>2070303</v>
      </c>
      <c r="B537" s="337" t="s">
        <v>189</v>
      </c>
      <c r="C537" s="206">
        <f>SUMIFS('02'!E:E,'02'!A:A,A537)</f>
        <v>0</v>
      </c>
      <c r="D537" s="206">
        <v>0</v>
      </c>
      <c r="E537" s="336">
        <f t="shared" si="32"/>
        <v>0</v>
      </c>
      <c r="F537" s="334" t="str">
        <f t="shared" si="33"/>
        <v>否</v>
      </c>
      <c r="G537" s="181" t="str">
        <f t="shared" si="34"/>
        <v>项</v>
      </c>
      <c r="H537" s="181"/>
      <c r="I537" s="181" t="e">
        <f>SUMIF(#REF!,'12'!A537,#REF!)</f>
        <v>#REF!</v>
      </c>
      <c r="J537" s="181" t="e">
        <f t="shared" si="35"/>
        <v>#REF!</v>
      </c>
    </row>
    <row r="538" s="260" customFormat="1" ht="36" customHeight="1" spans="1:10">
      <c r="A538" s="219">
        <v>2070304</v>
      </c>
      <c r="B538" s="337" t="s">
        <v>525</v>
      </c>
      <c r="C538" s="206">
        <f>SUMIFS('02'!E:E,'02'!A:A,A538)</f>
        <v>0</v>
      </c>
      <c r="D538" s="206">
        <v>0</v>
      </c>
      <c r="E538" s="336">
        <f t="shared" si="32"/>
        <v>0</v>
      </c>
      <c r="F538" s="334" t="str">
        <f t="shared" si="33"/>
        <v>否</v>
      </c>
      <c r="G538" s="181" t="str">
        <f t="shared" si="34"/>
        <v>项</v>
      </c>
      <c r="H538" s="181"/>
      <c r="I538" s="181" t="e">
        <f>SUMIF(#REF!,'12'!A538,#REF!)</f>
        <v>#REF!</v>
      </c>
      <c r="J538" s="181" t="e">
        <f t="shared" si="35"/>
        <v>#REF!</v>
      </c>
    </row>
    <row r="539" s="260" customFormat="1" ht="36" customHeight="1" spans="1:10">
      <c r="A539" s="219">
        <v>2070305</v>
      </c>
      <c r="B539" s="337" t="s">
        <v>526</v>
      </c>
      <c r="C539" s="206">
        <f>SUMIFS('02'!E:E,'02'!A:A,A539)</f>
        <v>0</v>
      </c>
      <c r="D539" s="206">
        <v>0</v>
      </c>
      <c r="E539" s="336">
        <f t="shared" si="32"/>
        <v>0</v>
      </c>
      <c r="F539" s="334" t="str">
        <f t="shared" si="33"/>
        <v>否</v>
      </c>
      <c r="G539" s="181" t="str">
        <f t="shared" si="34"/>
        <v>项</v>
      </c>
      <c r="H539" s="181"/>
      <c r="I539" s="181" t="e">
        <f>SUMIF(#REF!,'12'!A539,#REF!)</f>
        <v>#REF!</v>
      </c>
      <c r="J539" s="181" t="e">
        <f t="shared" si="35"/>
        <v>#REF!</v>
      </c>
    </row>
    <row r="540" s="260" customFormat="1" ht="36" customHeight="1" spans="1:10">
      <c r="A540" s="219">
        <v>2070306</v>
      </c>
      <c r="B540" s="337" t="s">
        <v>527</v>
      </c>
      <c r="C540" s="206">
        <f>SUMIFS('02'!E:E,'02'!A:A,A540)</f>
        <v>0</v>
      </c>
      <c r="D540" s="206">
        <v>0</v>
      </c>
      <c r="E540" s="336">
        <f t="shared" si="32"/>
        <v>0</v>
      </c>
      <c r="F540" s="334" t="str">
        <f t="shared" si="33"/>
        <v>否</v>
      </c>
      <c r="G540" s="181" t="str">
        <f t="shared" si="34"/>
        <v>项</v>
      </c>
      <c r="H540" s="181"/>
      <c r="I540" s="181" t="e">
        <f>SUMIF(#REF!,'12'!A540,#REF!)</f>
        <v>#REF!</v>
      </c>
      <c r="J540" s="181" t="e">
        <f t="shared" si="35"/>
        <v>#REF!</v>
      </c>
    </row>
    <row r="541" s="260" customFormat="1" ht="23.5" customHeight="1" spans="1:10">
      <c r="A541" s="219">
        <v>2070307</v>
      </c>
      <c r="B541" s="337" t="s">
        <v>528</v>
      </c>
      <c r="C541" s="206">
        <f>SUMIFS('02'!E:E,'02'!A:A,A541)</f>
        <v>76</v>
      </c>
      <c r="D541" s="206">
        <v>0</v>
      </c>
      <c r="E541" s="336">
        <f t="shared" si="32"/>
        <v>0</v>
      </c>
      <c r="F541" s="334" t="str">
        <f t="shared" si="33"/>
        <v>是</v>
      </c>
      <c r="G541" s="181" t="str">
        <f t="shared" si="34"/>
        <v>项</v>
      </c>
      <c r="H541" s="181"/>
      <c r="I541" s="181" t="e">
        <f>SUMIF(#REF!,'12'!A541,#REF!)</f>
        <v>#REF!</v>
      </c>
      <c r="J541" s="181" t="e">
        <f t="shared" si="35"/>
        <v>#REF!</v>
      </c>
    </row>
    <row r="542" s="260" customFormat="1" ht="23.5" customHeight="1" spans="1:10">
      <c r="A542" s="219">
        <v>2070308</v>
      </c>
      <c r="B542" s="337" t="s">
        <v>529</v>
      </c>
      <c r="C542" s="206">
        <f>SUMIFS('02'!E:E,'02'!A:A,A542)</f>
        <v>98</v>
      </c>
      <c r="D542" s="206">
        <v>110</v>
      </c>
      <c r="E542" s="336">
        <f t="shared" si="32"/>
        <v>112.244897959184</v>
      </c>
      <c r="F542" s="334" t="str">
        <f t="shared" si="33"/>
        <v>是</v>
      </c>
      <c r="G542" s="181" t="str">
        <f t="shared" si="34"/>
        <v>项</v>
      </c>
      <c r="H542" s="181"/>
      <c r="I542" s="181" t="e">
        <f>SUMIF(#REF!,'12'!A542,#REF!)</f>
        <v>#REF!</v>
      </c>
      <c r="J542" s="181" t="e">
        <f t="shared" si="35"/>
        <v>#REF!</v>
      </c>
    </row>
    <row r="543" s="260" customFormat="1" ht="36" customHeight="1" spans="1:10">
      <c r="A543" s="219">
        <v>2070309</v>
      </c>
      <c r="B543" s="337" t="s">
        <v>530</v>
      </c>
      <c r="C543" s="206">
        <f>SUMIFS('02'!E:E,'02'!A:A,A543)</f>
        <v>0</v>
      </c>
      <c r="D543" s="206">
        <v>0</v>
      </c>
      <c r="E543" s="336">
        <f t="shared" si="32"/>
        <v>0</v>
      </c>
      <c r="F543" s="334" t="str">
        <f t="shared" si="33"/>
        <v>否</v>
      </c>
      <c r="G543" s="181" t="str">
        <f t="shared" si="34"/>
        <v>项</v>
      </c>
      <c r="H543" s="181"/>
      <c r="I543" s="181" t="e">
        <f>SUMIF(#REF!,'12'!A543,#REF!)</f>
        <v>#REF!</v>
      </c>
      <c r="J543" s="181" t="e">
        <f t="shared" si="35"/>
        <v>#REF!</v>
      </c>
    </row>
    <row r="544" s="260" customFormat="1" ht="36" customHeight="1" spans="1:10">
      <c r="A544" s="219">
        <v>2070399</v>
      </c>
      <c r="B544" s="337" t="s">
        <v>531</v>
      </c>
      <c r="C544" s="206">
        <f>SUMIFS('02'!E:E,'02'!A:A,A544)</f>
        <v>0</v>
      </c>
      <c r="D544" s="206">
        <v>0</v>
      </c>
      <c r="E544" s="336">
        <f t="shared" si="32"/>
        <v>0</v>
      </c>
      <c r="F544" s="334" t="str">
        <f t="shared" si="33"/>
        <v>否</v>
      </c>
      <c r="G544" s="181" t="str">
        <f t="shared" si="34"/>
        <v>项</v>
      </c>
      <c r="H544" s="181"/>
      <c r="I544" s="181" t="e">
        <f>SUMIF(#REF!,'12'!A544,#REF!)</f>
        <v>#REF!</v>
      </c>
      <c r="J544" s="181" t="e">
        <f t="shared" si="35"/>
        <v>#REF!</v>
      </c>
    </row>
    <row r="545" ht="36" customHeight="1" spans="1:10">
      <c r="A545" s="219">
        <v>20706</v>
      </c>
      <c r="B545" s="335" t="s">
        <v>532</v>
      </c>
      <c r="C545" s="147">
        <f>SUM(C546:C553)</f>
        <v>0</v>
      </c>
      <c r="D545" s="147">
        <f>SUM(D546:D553)</f>
        <v>0</v>
      </c>
      <c r="E545" s="336">
        <f t="shared" si="32"/>
        <v>0</v>
      </c>
      <c r="F545" s="334" t="str">
        <f t="shared" si="33"/>
        <v>否</v>
      </c>
      <c r="G545" s="181" t="str">
        <f t="shared" si="34"/>
        <v>款</v>
      </c>
      <c r="I545" s="181" t="e">
        <f>SUMIF(#REF!,'12'!A545,#REF!)</f>
        <v>#REF!</v>
      </c>
      <c r="J545" s="181" t="e">
        <f t="shared" si="35"/>
        <v>#REF!</v>
      </c>
    </row>
    <row r="546" s="260" customFormat="1" ht="36" customHeight="1" spans="1:10">
      <c r="A546" s="219">
        <v>2070601</v>
      </c>
      <c r="B546" s="337" t="s">
        <v>187</v>
      </c>
      <c r="C546" s="206">
        <f>SUMIFS('02'!E:E,'02'!A:A,A546)</f>
        <v>0</v>
      </c>
      <c r="D546" s="206">
        <v>0</v>
      </c>
      <c r="E546" s="336">
        <f t="shared" si="32"/>
        <v>0</v>
      </c>
      <c r="F546" s="334" t="str">
        <f t="shared" si="33"/>
        <v>否</v>
      </c>
      <c r="G546" s="181" t="str">
        <f t="shared" si="34"/>
        <v>项</v>
      </c>
      <c r="H546" s="181"/>
      <c r="I546" s="181" t="e">
        <f>SUMIF(#REF!,'12'!A546,#REF!)</f>
        <v>#REF!</v>
      </c>
      <c r="J546" s="181" t="e">
        <f t="shared" si="35"/>
        <v>#REF!</v>
      </c>
    </row>
    <row r="547" s="260" customFormat="1" ht="36" customHeight="1" spans="1:10">
      <c r="A547" s="219">
        <v>2070602</v>
      </c>
      <c r="B547" s="337" t="s">
        <v>188</v>
      </c>
      <c r="C547" s="206">
        <f>SUMIFS('02'!E:E,'02'!A:A,A547)</f>
        <v>0</v>
      </c>
      <c r="D547" s="206">
        <v>0</v>
      </c>
      <c r="E547" s="336">
        <f t="shared" si="32"/>
        <v>0</v>
      </c>
      <c r="F547" s="334" t="str">
        <f t="shared" si="33"/>
        <v>否</v>
      </c>
      <c r="G547" s="181" t="str">
        <f t="shared" si="34"/>
        <v>项</v>
      </c>
      <c r="H547" s="181"/>
      <c r="I547" s="181" t="e">
        <f>SUMIF(#REF!,'12'!A547,#REF!)</f>
        <v>#REF!</v>
      </c>
      <c r="J547" s="181" t="e">
        <f t="shared" si="35"/>
        <v>#REF!</v>
      </c>
    </row>
    <row r="548" s="260" customFormat="1" ht="36" customHeight="1" spans="1:10">
      <c r="A548" s="219">
        <v>2070603</v>
      </c>
      <c r="B548" s="337" t="s">
        <v>189</v>
      </c>
      <c r="C548" s="206">
        <f>SUMIFS('02'!E:E,'02'!A:A,A548)</f>
        <v>0</v>
      </c>
      <c r="D548" s="206">
        <v>0</v>
      </c>
      <c r="E548" s="336">
        <f t="shared" si="32"/>
        <v>0</v>
      </c>
      <c r="F548" s="334" t="str">
        <f t="shared" si="33"/>
        <v>否</v>
      </c>
      <c r="G548" s="181" t="str">
        <f t="shared" si="34"/>
        <v>项</v>
      </c>
      <c r="H548" s="181"/>
      <c r="I548" s="181" t="e">
        <f>SUMIF(#REF!,'12'!A548,#REF!)</f>
        <v>#REF!</v>
      </c>
      <c r="J548" s="181" t="e">
        <f t="shared" si="35"/>
        <v>#REF!</v>
      </c>
    </row>
    <row r="549" s="260" customFormat="1" ht="36" customHeight="1" spans="1:10">
      <c r="A549" s="219">
        <v>2070604</v>
      </c>
      <c r="B549" s="337" t="s">
        <v>533</v>
      </c>
      <c r="C549" s="206">
        <f>SUMIFS('02'!E:E,'02'!A:A,A549)</f>
        <v>0</v>
      </c>
      <c r="D549" s="206">
        <v>0</v>
      </c>
      <c r="E549" s="336">
        <f t="shared" si="32"/>
        <v>0</v>
      </c>
      <c r="F549" s="334" t="str">
        <f t="shared" si="33"/>
        <v>否</v>
      </c>
      <c r="G549" s="181" t="str">
        <f t="shared" si="34"/>
        <v>项</v>
      </c>
      <c r="H549" s="181"/>
      <c r="I549" s="181" t="e">
        <f>SUMIF(#REF!,'12'!A549,#REF!)</f>
        <v>#REF!</v>
      </c>
      <c r="J549" s="181" t="e">
        <f t="shared" si="35"/>
        <v>#REF!</v>
      </c>
    </row>
    <row r="550" s="260" customFormat="1" ht="36" customHeight="1" spans="1:10">
      <c r="A550" s="219">
        <v>2070605</v>
      </c>
      <c r="B550" s="337" t="s">
        <v>534</v>
      </c>
      <c r="C550" s="206">
        <f>SUMIFS('02'!E:E,'02'!A:A,A550)</f>
        <v>0</v>
      </c>
      <c r="D550" s="206">
        <v>0</v>
      </c>
      <c r="E550" s="336">
        <f t="shared" si="32"/>
        <v>0</v>
      </c>
      <c r="F550" s="334" t="str">
        <f t="shared" si="33"/>
        <v>否</v>
      </c>
      <c r="G550" s="181" t="str">
        <f t="shared" si="34"/>
        <v>项</v>
      </c>
      <c r="H550" s="181"/>
      <c r="I550" s="181" t="e">
        <f>SUMIF(#REF!,'12'!A550,#REF!)</f>
        <v>#REF!</v>
      </c>
      <c r="J550" s="181" t="e">
        <f t="shared" si="35"/>
        <v>#REF!</v>
      </c>
    </row>
    <row r="551" s="260" customFormat="1" ht="36" customHeight="1" spans="1:10">
      <c r="A551" s="219">
        <v>2070606</v>
      </c>
      <c r="B551" s="337" t="s">
        <v>535</v>
      </c>
      <c r="C551" s="206">
        <f>SUMIFS('02'!E:E,'02'!A:A,A551)</f>
        <v>0</v>
      </c>
      <c r="D551" s="206">
        <v>0</v>
      </c>
      <c r="E551" s="336">
        <f t="shared" si="32"/>
        <v>0</v>
      </c>
      <c r="F551" s="334" t="str">
        <f t="shared" si="33"/>
        <v>否</v>
      </c>
      <c r="G551" s="181" t="str">
        <f t="shared" si="34"/>
        <v>项</v>
      </c>
      <c r="H551" s="181"/>
      <c r="I551" s="181" t="e">
        <f>SUMIF(#REF!,'12'!A551,#REF!)</f>
        <v>#REF!</v>
      </c>
      <c r="J551" s="181" t="e">
        <f t="shared" si="35"/>
        <v>#REF!</v>
      </c>
    </row>
    <row r="552" s="260" customFormat="1" ht="36" customHeight="1" spans="1:10">
      <c r="A552" s="219">
        <v>2070607</v>
      </c>
      <c r="B552" s="337" t="s">
        <v>536</v>
      </c>
      <c r="C552" s="206">
        <f>SUMIFS('02'!E:E,'02'!A:A,A552)</f>
        <v>0</v>
      </c>
      <c r="D552" s="206">
        <v>0</v>
      </c>
      <c r="E552" s="336">
        <f t="shared" si="32"/>
        <v>0</v>
      </c>
      <c r="F552" s="334" t="str">
        <f t="shared" si="33"/>
        <v>否</v>
      </c>
      <c r="G552" s="181" t="str">
        <f t="shared" si="34"/>
        <v>项</v>
      </c>
      <c r="H552" s="181"/>
      <c r="I552" s="181" t="e">
        <f>SUMIF(#REF!,'12'!A552,#REF!)</f>
        <v>#REF!</v>
      </c>
      <c r="J552" s="181" t="e">
        <f t="shared" si="35"/>
        <v>#REF!</v>
      </c>
    </row>
    <row r="553" s="260" customFormat="1" ht="36" customHeight="1" spans="1:10">
      <c r="A553" s="219">
        <v>2070699</v>
      </c>
      <c r="B553" s="337" t="s">
        <v>537</v>
      </c>
      <c r="C553" s="206">
        <f>SUMIFS('02'!E:E,'02'!A:A,A553)</f>
        <v>0</v>
      </c>
      <c r="D553" s="206">
        <v>0</v>
      </c>
      <c r="E553" s="336">
        <f t="shared" si="32"/>
        <v>0</v>
      </c>
      <c r="F553" s="334" t="str">
        <f t="shared" si="33"/>
        <v>否</v>
      </c>
      <c r="G553" s="181" t="str">
        <f t="shared" si="34"/>
        <v>项</v>
      </c>
      <c r="H553" s="181"/>
      <c r="I553" s="181" t="e">
        <f>SUMIF(#REF!,'12'!A553,#REF!)</f>
        <v>#REF!</v>
      </c>
      <c r="J553" s="181" t="e">
        <f t="shared" si="35"/>
        <v>#REF!</v>
      </c>
    </row>
    <row r="554" ht="23.5" customHeight="1" spans="1:10">
      <c r="A554" s="219">
        <v>20708</v>
      </c>
      <c r="B554" s="335" t="s">
        <v>538</v>
      </c>
      <c r="C554" s="147">
        <f>SUM(C555:C561)</f>
        <v>427</v>
      </c>
      <c r="D554" s="147">
        <f>SUM(D555:D561)</f>
        <v>447</v>
      </c>
      <c r="E554" s="336">
        <f t="shared" si="32"/>
        <v>104.683840749415</v>
      </c>
      <c r="F554" s="334" t="str">
        <f t="shared" si="33"/>
        <v>是</v>
      </c>
      <c r="G554" s="181" t="str">
        <f t="shared" si="34"/>
        <v>款</v>
      </c>
      <c r="I554" s="181" t="e">
        <f>SUMIF(#REF!,'12'!A554,#REF!)</f>
        <v>#REF!</v>
      </c>
      <c r="J554" s="181" t="e">
        <f t="shared" si="35"/>
        <v>#REF!</v>
      </c>
    </row>
    <row r="555" s="260" customFormat="1" ht="36" customHeight="1" spans="1:10">
      <c r="A555" s="219">
        <v>2070801</v>
      </c>
      <c r="B555" s="337" t="s">
        <v>187</v>
      </c>
      <c r="C555" s="206">
        <f>SUMIFS('02'!E:E,'02'!A:A,A555)</f>
        <v>0</v>
      </c>
      <c r="D555" s="206">
        <v>0</v>
      </c>
      <c r="E555" s="336">
        <f t="shared" si="32"/>
        <v>0</v>
      </c>
      <c r="F555" s="334" t="str">
        <f t="shared" si="33"/>
        <v>否</v>
      </c>
      <c r="G555" s="181" t="str">
        <f t="shared" si="34"/>
        <v>项</v>
      </c>
      <c r="H555" s="181"/>
      <c r="I555" s="181" t="e">
        <f>SUMIF(#REF!,'12'!A555,#REF!)</f>
        <v>#REF!</v>
      </c>
      <c r="J555" s="181" t="e">
        <f t="shared" si="35"/>
        <v>#REF!</v>
      </c>
    </row>
    <row r="556" s="260" customFormat="1" ht="36" customHeight="1" spans="1:10">
      <c r="A556" s="219">
        <v>2070802</v>
      </c>
      <c r="B556" s="337" t="s">
        <v>188</v>
      </c>
      <c r="C556" s="206">
        <f>SUMIFS('02'!E:E,'02'!A:A,A556)</f>
        <v>0</v>
      </c>
      <c r="D556" s="206">
        <v>0</v>
      </c>
      <c r="E556" s="336">
        <f t="shared" si="32"/>
        <v>0</v>
      </c>
      <c r="F556" s="334" t="str">
        <f t="shared" si="33"/>
        <v>否</v>
      </c>
      <c r="G556" s="181" t="str">
        <f t="shared" si="34"/>
        <v>项</v>
      </c>
      <c r="H556" s="181"/>
      <c r="I556" s="181" t="e">
        <f>SUMIF(#REF!,'12'!A556,#REF!)</f>
        <v>#REF!</v>
      </c>
      <c r="J556" s="181" t="e">
        <f t="shared" si="35"/>
        <v>#REF!</v>
      </c>
    </row>
    <row r="557" s="260" customFormat="1" ht="36" customHeight="1" spans="1:10">
      <c r="A557" s="219">
        <v>2070803</v>
      </c>
      <c r="B557" s="337" t="s">
        <v>189</v>
      </c>
      <c r="C557" s="206">
        <f>SUMIFS('02'!E:E,'02'!A:A,A557)</f>
        <v>0</v>
      </c>
      <c r="D557" s="206">
        <v>0</v>
      </c>
      <c r="E557" s="336">
        <f t="shared" si="32"/>
        <v>0</v>
      </c>
      <c r="F557" s="334" t="str">
        <f t="shared" si="33"/>
        <v>否</v>
      </c>
      <c r="G557" s="181" t="str">
        <f t="shared" si="34"/>
        <v>项</v>
      </c>
      <c r="H557" s="181"/>
      <c r="I557" s="181" t="e">
        <f>SUMIF(#REF!,'12'!A557,#REF!)</f>
        <v>#REF!</v>
      </c>
      <c r="J557" s="181" t="e">
        <f t="shared" si="35"/>
        <v>#REF!</v>
      </c>
    </row>
    <row r="558" s="260" customFormat="1" ht="36" customHeight="1" spans="1:10">
      <c r="A558" s="219">
        <v>2070806</v>
      </c>
      <c r="B558" s="337" t="s">
        <v>539</v>
      </c>
      <c r="C558" s="206">
        <f>SUMIFS('02'!E:E,'02'!A:A,A558)</f>
        <v>0</v>
      </c>
      <c r="D558" s="206">
        <v>0</v>
      </c>
      <c r="E558" s="336">
        <f t="shared" si="32"/>
        <v>0</v>
      </c>
      <c r="F558" s="334" t="str">
        <f t="shared" si="33"/>
        <v>否</v>
      </c>
      <c r="G558" s="181" t="str">
        <f t="shared" si="34"/>
        <v>项</v>
      </c>
      <c r="H558" s="181"/>
      <c r="I558" s="181" t="e">
        <f>SUMIF(#REF!,'12'!A558,#REF!)</f>
        <v>#REF!</v>
      </c>
      <c r="J558" s="181" t="e">
        <f t="shared" si="35"/>
        <v>#REF!</v>
      </c>
    </row>
    <row r="559" s="260" customFormat="1" ht="36" customHeight="1" spans="1:10">
      <c r="A559" s="345">
        <v>2070807</v>
      </c>
      <c r="B559" s="337" t="s">
        <v>540</v>
      </c>
      <c r="C559" s="206">
        <f>SUMIFS('02'!E:E,'02'!A:A,A559)</f>
        <v>0</v>
      </c>
      <c r="D559" s="206">
        <v>0</v>
      </c>
      <c r="E559" s="336">
        <f t="shared" si="32"/>
        <v>0</v>
      </c>
      <c r="F559" s="334" t="str">
        <f t="shared" si="33"/>
        <v>否</v>
      </c>
      <c r="G559" s="181" t="str">
        <f t="shared" si="34"/>
        <v>项</v>
      </c>
      <c r="H559" s="181"/>
      <c r="I559" s="181" t="e">
        <f>SUMIF(#REF!,'12'!A559,#REF!)</f>
        <v>#REF!</v>
      </c>
      <c r="J559" s="181" t="e">
        <f t="shared" si="35"/>
        <v>#REF!</v>
      </c>
    </row>
    <row r="560" s="260" customFormat="1" ht="23.5" customHeight="1" spans="1:10">
      <c r="A560" s="345">
        <v>2070808</v>
      </c>
      <c r="B560" s="337" t="s">
        <v>541</v>
      </c>
      <c r="C560" s="206">
        <f>SUMIFS('02'!E:E,'02'!A:A,A560)</f>
        <v>414</v>
      </c>
      <c r="D560" s="206">
        <v>447</v>
      </c>
      <c r="E560" s="336">
        <f t="shared" si="32"/>
        <v>107.971014492754</v>
      </c>
      <c r="F560" s="334" t="str">
        <f t="shared" si="33"/>
        <v>是</v>
      </c>
      <c r="G560" s="181" t="str">
        <f t="shared" si="34"/>
        <v>项</v>
      </c>
      <c r="H560" s="181"/>
      <c r="I560" s="181" t="e">
        <f>SUMIF(#REF!,'12'!A560,#REF!)</f>
        <v>#REF!</v>
      </c>
      <c r="J560" s="181" t="e">
        <f t="shared" si="35"/>
        <v>#REF!</v>
      </c>
    </row>
    <row r="561" s="260" customFormat="1" ht="23.5" customHeight="1" spans="1:10">
      <c r="A561" s="219">
        <v>2070899</v>
      </c>
      <c r="B561" s="337" t="s">
        <v>542</v>
      </c>
      <c r="C561" s="206">
        <f>SUMIFS('02'!E:E,'02'!A:A,A561)</f>
        <v>13</v>
      </c>
      <c r="D561" s="206">
        <v>0</v>
      </c>
      <c r="E561" s="336">
        <f t="shared" si="32"/>
        <v>0</v>
      </c>
      <c r="F561" s="334" t="str">
        <f t="shared" si="33"/>
        <v>是</v>
      </c>
      <c r="G561" s="181" t="str">
        <f t="shared" si="34"/>
        <v>项</v>
      </c>
      <c r="H561" s="181"/>
      <c r="I561" s="181" t="e">
        <f>SUMIF(#REF!,'12'!A561,#REF!)</f>
        <v>#REF!</v>
      </c>
      <c r="J561" s="181" t="e">
        <f t="shared" si="35"/>
        <v>#REF!</v>
      </c>
    </row>
    <row r="562" ht="23.5" customHeight="1" spans="1:10">
      <c r="A562" s="219">
        <v>20799</v>
      </c>
      <c r="B562" s="335" t="s">
        <v>543</v>
      </c>
      <c r="C562" s="147">
        <f>SUM(C563:C564)</f>
        <v>35</v>
      </c>
      <c r="D562" s="147">
        <f>SUM(D563:D564)</f>
        <v>0</v>
      </c>
      <c r="E562" s="336">
        <f t="shared" si="32"/>
        <v>0</v>
      </c>
      <c r="F562" s="334" t="str">
        <f t="shared" si="33"/>
        <v>是</v>
      </c>
      <c r="G562" s="181" t="str">
        <f t="shared" si="34"/>
        <v>款</v>
      </c>
      <c r="I562" s="181" t="e">
        <f>SUMIF(#REF!,'12'!A562,#REF!)</f>
        <v>#REF!</v>
      </c>
      <c r="J562" s="181" t="e">
        <f t="shared" si="35"/>
        <v>#REF!</v>
      </c>
    </row>
    <row r="563" s="260" customFormat="1" ht="23.5" customHeight="1" spans="1:10">
      <c r="A563" s="219">
        <v>2079903</v>
      </c>
      <c r="B563" s="337" t="s">
        <v>545</v>
      </c>
      <c r="C563" s="206">
        <f>SUMIFS('02'!E:E,'02'!A:A,A563)</f>
        <v>8</v>
      </c>
      <c r="D563" s="206">
        <v>0</v>
      </c>
      <c r="E563" s="336">
        <f t="shared" ref="E563:E590" si="36">IFERROR(IF(C563&lt;0,"",IFERROR(D563/C563,0))*100,0)</f>
        <v>0</v>
      </c>
      <c r="F563" s="334" t="str">
        <f t="shared" ref="F563:F590" si="37">IF(LEN(A563)=3,"是",IF(B563&lt;&gt;"",IF(SUM(C563:D563)&lt;&gt;0,"是","否"),"是"))</f>
        <v>是</v>
      </c>
      <c r="G563" s="181" t="str">
        <f t="shared" ref="G563:G590" si="38">IF(LEN(A563)=3,"类",IF(LEN(A563)=5,"款","项"))</f>
        <v>项</v>
      </c>
      <c r="H563" s="181"/>
      <c r="I563" s="181" t="e">
        <f>SUMIF(#REF!,'12'!A563,#REF!)</f>
        <v>#REF!</v>
      </c>
      <c r="J563" s="181" t="e">
        <f t="shared" ref="J563:J590" si="39">D563-I563</f>
        <v>#REF!</v>
      </c>
    </row>
    <row r="564" s="260" customFormat="1" ht="23.5" customHeight="1" spans="1:10">
      <c r="A564" s="219">
        <v>2079999</v>
      </c>
      <c r="B564" s="337" t="s">
        <v>543</v>
      </c>
      <c r="C564" s="206">
        <f>SUMIFS('02'!E:E,'02'!A:A,A564)</f>
        <v>27</v>
      </c>
      <c r="D564" s="206">
        <v>0</v>
      </c>
      <c r="E564" s="336">
        <f t="shared" si="36"/>
        <v>0</v>
      </c>
      <c r="F564" s="334" t="str">
        <f t="shared" si="37"/>
        <v>是</v>
      </c>
      <c r="G564" s="181" t="str">
        <f t="shared" si="38"/>
        <v>项</v>
      </c>
      <c r="H564" s="181"/>
      <c r="I564" s="181" t="e">
        <f>SUMIF(#REF!,'12'!A564,#REF!)</f>
        <v>#REF!</v>
      </c>
      <c r="J564" s="181" t="e">
        <f t="shared" si="39"/>
        <v>#REF!</v>
      </c>
    </row>
    <row r="565" ht="23.5" customHeight="1" spans="1:10">
      <c r="A565" s="340">
        <v>208</v>
      </c>
      <c r="B565" s="332" t="s">
        <v>145</v>
      </c>
      <c r="C565" s="216">
        <f>SUM(C566,C585,C593,C595,C604,C608,C618,C627,C634,C642,C651,C657,C660,C663,C666,C669,C672,C676,C680,C689,C692)</f>
        <v>40338</v>
      </c>
      <c r="D565" s="216">
        <f>SUM(D566,D585,D593,D595,D604,D608,D618,D627,D634,D642,D651,D657,D660,D663,D666,D669,D672,D676,D680,D689,D692)</f>
        <v>54698</v>
      </c>
      <c r="E565" s="333">
        <f t="shared" si="36"/>
        <v>135.599186870941</v>
      </c>
      <c r="F565" s="334" t="str">
        <f t="shared" si="37"/>
        <v>是</v>
      </c>
      <c r="G565" s="181" t="str">
        <f t="shared" si="38"/>
        <v>类</v>
      </c>
      <c r="I565" s="181" t="e">
        <f>SUMIF(#REF!,'12'!A565,#REF!)</f>
        <v>#REF!</v>
      </c>
      <c r="J565" s="181" t="e">
        <f t="shared" si="39"/>
        <v>#REF!</v>
      </c>
    </row>
    <row r="566" ht="23.5" customHeight="1" spans="1:10">
      <c r="A566" s="219">
        <v>20801</v>
      </c>
      <c r="B566" s="335" t="s">
        <v>546</v>
      </c>
      <c r="C566" s="147">
        <f>SUM(C567:C584)</f>
        <v>884</v>
      </c>
      <c r="D566" s="147">
        <f>SUM(D567:D584)</f>
        <v>904</v>
      </c>
      <c r="E566" s="336">
        <f t="shared" si="36"/>
        <v>102.262443438914</v>
      </c>
      <c r="F566" s="334" t="str">
        <f t="shared" si="37"/>
        <v>是</v>
      </c>
      <c r="G566" s="181" t="str">
        <f t="shared" si="38"/>
        <v>款</v>
      </c>
      <c r="I566" s="181" t="e">
        <f>SUMIF(#REF!,'12'!A566,#REF!)</f>
        <v>#REF!</v>
      </c>
      <c r="J566" s="181" t="e">
        <f t="shared" si="39"/>
        <v>#REF!</v>
      </c>
    </row>
    <row r="567" s="260" customFormat="1" ht="23.5" customHeight="1" spans="1:10">
      <c r="A567" s="219">
        <v>2080101</v>
      </c>
      <c r="B567" s="337" t="s">
        <v>187</v>
      </c>
      <c r="C567" s="206">
        <f>SUMIFS('02'!E:E,'02'!A:A,A567)</f>
        <v>664</v>
      </c>
      <c r="D567" s="206">
        <v>798</v>
      </c>
      <c r="E567" s="336">
        <f t="shared" si="36"/>
        <v>120.180722891566</v>
      </c>
      <c r="F567" s="334" t="str">
        <f t="shared" si="37"/>
        <v>是</v>
      </c>
      <c r="G567" s="181" t="str">
        <f t="shared" si="38"/>
        <v>项</v>
      </c>
      <c r="H567" s="181"/>
      <c r="I567" s="181" t="e">
        <f>SUMIF(#REF!,'12'!A567,#REF!)</f>
        <v>#REF!</v>
      </c>
      <c r="J567" s="181" t="e">
        <f t="shared" si="39"/>
        <v>#REF!</v>
      </c>
    </row>
    <row r="568" s="260" customFormat="1" ht="36" customHeight="1" spans="1:10">
      <c r="A568" s="219">
        <v>2080102</v>
      </c>
      <c r="B568" s="337" t="s">
        <v>188</v>
      </c>
      <c r="C568" s="206">
        <f>SUMIFS('02'!E:E,'02'!A:A,A568)</f>
        <v>0</v>
      </c>
      <c r="D568" s="206">
        <v>0</v>
      </c>
      <c r="E568" s="336">
        <f t="shared" si="36"/>
        <v>0</v>
      </c>
      <c r="F568" s="334" t="str">
        <f t="shared" si="37"/>
        <v>否</v>
      </c>
      <c r="G568" s="181" t="str">
        <f t="shared" si="38"/>
        <v>项</v>
      </c>
      <c r="H568" s="181"/>
      <c r="I568" s="181" t="e">
        <f>SUMIF(#REF!,'12'!A568,#REF!)</f>
        <v>#REF!</v>
      </c>
      <c r="J568" s="181" t="e">
        <f t="shared" si="39"/>
        <v>#REF!</v>
      </c>
    </row>
    <row r="569" s="260" customFormat="1" ht="36" customHeight="1" spans="1:10">
      <c r="A569" s="219">
        <v>2080103</v>
      </c>
      <c r="B569" s="337" t="s">
        <v>189</v>
      </c>
      <c r="C569" s="206">
        <f>SUMIFS('02'!E:E,'02'!A:A,A569)</f>
        <v>0</v>
      </c>
      <c r="D569" s="206">
        <v>0</v>
      </c>
      <c r="E569" s="336">
        <f t="shared" si="36"/>
        <v>0</v>
      </c>
      <c r="F569" s="334" t="str">
        <f t="shared" si="37"/>
        <v>否</v>
      </c>
      <c r="G569" s="181" t="str">
        <f t="shared" si="38"/>
        <v>项</v>
      </c>
      <c r="H569" s="181"/>
      <c r="I569" s="181" t="e">
        <f>SUMIF(#REF!,'12'!A569,#REF!)</f>
        <v>#REF!</v>
      </c>
      <c r="J569" s="181" t="e">
        <f t="shared" si="39"/>
        <v>#REF!</v>
      </c>
    </row>
    <row r="570" s="260" customFormat="1" ht="36" customHeight="1" spans="1:10">
      <c r="A570" s="219">
        <v>2080104</v>
      </c>
      <c r="B570" s="337" t="s">
        <v>547</v>
      </c>
      <c r="C570" s="206">
        <f>SUMIFS('02'!E:E,'02'!A:A,A570)</f>
        <v>0</v>
      </c>
      <c r="D570" s="206">
        <v>0</v>
      </c>
      <c r="E570" s="336">
        <f t="shared" si="36"/>
        <v>0</v>
      </c>
      <c r="F570" s="334" t="str">
        <f t="shared" si="37"/>
        <v>否</v>
      </c>
      <c r="G570" s="181" t="str">
        <f t="shared" si="38"/>
        <v>项</v>
      </c>
      <c r="H570" s="181"/>
      <c r="I570" s="181" t="e">
        <f>SUMIF(#REF!,'12'!A570,#REF!)</f>
        <v>#REF!</v>
      </c>
      <c r="J570" s="181" t="e">
        <f t="shared" si="39"/>
        <v>#REF!</v>
      </c>
    </row>
    <row r="571" s="260" customFormat="1" ht="23.5" customHeight="1" spans="1:10">
      <c r="A571" s="219">
        <v>2080105</v>
      </c>
      <c r="B571" s="337" t="s">
        <v>548</v>
      </c>
      <c r="C571" s="206">
        <f>SUMIFS('02'!E:E,'02'!A:A,A571)</f>
        <v>0</v>
      </c>
      <c r="D571" s="206">
        <v>103</v>
      </c>
      <c r="E571" s="336">
        <f t="shared" si="36"/>
        <v>0</v>
      </c>
      <c r="F571" s="334" t="str">
        <f t="shared" si="37"/>
        <v>是</v>
      </c>
      <c r="G571" s="181" t="str">
        <f t="shared" si="38"/>
        <v>项</v>
      </c>
      <c r="H571" s="181"/>
      <c r="I571" s="181" t="e">
        <f>SUMIF(#REF!,'12'!A571,#REF!)</f>
        <v>#REF!</v>
      </c>
      <c r="J571" s="181" t="e">
        <f t="shared" si="39"/>
        <v>#REF!</v>
      </c>
    </row>
    <row r="572" s="260" customFormat="1" ht="36" customHeight="1" spans="1:10">
      <c r="A572" s="219">
        <v>2080106</v>
      </c>
      <c r="B572" s="337" t="s">
        <v>549</v>
      </c>
      <c r="C572" s="206">
        <f>SUMIFS('02'!E:E,'02'!A:A,A572)</f>
        <v>0</v>
      </c>
      <c r="D572" s="206">
        <v>0</v>
      </c>
      <c r="E572" s="336">
        <f t="shared" si="36"/>
        <v>0</v>
      </c>
      <c r="F572" s="334" t="str">
        <f t="shared" si="37"/>
        <v>否</v>
      </c>
      <c r="G572" s="181" t="str">
        <f t="shared" si="38"/>
        <v>项</v>
      </c>
      <c r="H572" s="181"/>
      <c r="I572" s="181" t="e">
        <f>SUMIF(#REF!,'12'!A572,#REF!)</f>
        <v>#REF!</v>
      </c>
      <c r="J572" s="181" t="e">
        <f t="shared" si="39"/>
        <v>#REF!</v>
      </c>
    </row>
    <row r="573" s="260" customFormat="1" ht="36" customHeight="1" spans="1:10">
      <c r="A573" s="219">
        <v>2080107</v>
      </c>
      <c r="B573" s="337" t="s">
        <v>550</v>
      </c>
      <c r="C573" s="206">
        <f>SUMIFS('02'!E:E,'02'!A:A,A573)</f>
        <v>0</v>
      </c>
      <c r="D573" s="206">
        <v>0</v>
      </c>
      <c r="E573" s="336">
        <f t="shared" si="36"/>
        <v>0</v>
      </c>
      <c r="F573" s="334" t="str">
        <f t="shared" si="37"/>
        <v>否</v>
      </c>
      <c r="G573" s="181" t="str">
        <f t="shared" si="38"/>
        <v>项</v>
      </c>
      <c r="H573" s="181"/>
      <c r="I573" s="181" t="e">
        <f>SUMIF(#REF!,'12'!A573,#REF!)</f>
        <v>#REF!</v>
      </c>
      <c r="J573" s="181" t="e">
        <f t="shared" si="39"/>
        <v>#REF!</v>
      </c>
    </row>
    <row r="574" s="260" customFormat="1" ht="23.5" customHeight="1" spans="1:10">
      <c r="A574" s="219">
        <v>2080108</v>
      </c>
      <c r="B574" s="337" t="s">
        <v>227</v>
      </c>
      <c r="C574" s="206">
        <f>SUMIFS('02'!E:E,'02'!A:A,A574)</f>
        <v>3</v>
      </c>
      <c r="D574" s="206">
        <v>3</v>
      </c>
      <c r="E574" s="336">
        <f t="shared" si="36"/>
        <v>100</v>
      </c>
      <c r="F574" s="334" t="str">
        <f t="shared" si="37"/>
        <v>是</v>
      </c>
      <c r="G574" s="181" t="str">
        <f t="shared" si="38"/>
        <v>项</v>
      </c>
      <c r="H574" s="181"/>
      <c r="I574" s="181" t="e">
        <f>SUMIF(#REF!,'12'!A574,#REF!)</f>
        <v>#REF!</v>
      </c>
      <c r="J574" s="181" t="e">
        <f t="shared" si="39"/>
        <v>#REF!</v>
      </c>
    </row>
    <row r="575" s="260" customFormat="1" ht="36" customHeight="1" spans="1:10">
      <c r="A575" s="219">
        <v>2080109</v>
      </c>
      <c r="B575" s="337" t="s">
        <v>551</v>
      </c>
      <c r="C575" s="206">
        <f>SUMIFS('02'!E:E,'02'!A:A,A575)</f>
        <v>0</v>
      </c>
      <c r="D575" s="206">
        <v>0</v>
      </c>
      <c r="E575" s="336">
        <f t="shared" si="36"/>
        <v>0</v>
      </c>
      <c r="F575" s="334" t="str">
        <f t="shared" si="37"/>
        <v>否</v>
      </c>
      <c r="G575" s="181" t="str">
        <f t="shared" si="38"/>
        <v>项</v>
      </c>
      <c r="H575" s="181"/>
      <c r="I575" s="181" t="e">
        <f>SUMIF(#REF!,'12'!A575,#REF!)</f>
        <v>#REF!</v>
      </c>
      <c r="J575" s="181" t="e">
        <f t="shared" si="39"/>
        <v>#REF!</v>
      </c>
    </row>
    <row r="576" s="260" customFormat="1" ht="36" customHeight="1" spans="1:10">
      <c r="A576" s="219">
        <v>2080110</v>
      </c>
      <c r="B576" s="337" t="s">
        <v>552</v>
      </c>
      <c r="C576" s="206">
        <f>SUMIFS('02'!E:E,'02'!A:A,A576)</f>
        <v>0</v>
      </c>
      <c r="D576" s="206">
        <v>0</v>
      </c>
      <c r="E576" s="336">
        <f t="shared" si="36"/>
        <v>0</v>
      </c>
      <c r="F576" s="334" t="str">
        <f t="shared" si="37"/>
        <v>否</v>
      </c>
      <c r="G576" s="181" t="str">
        <f t="shared" si="38"/>
        <v>项</v>
      </c>
      <c r="H576" s="181"/>
      <c r="I576" s="181" t="e">
        <f>SUMIF(#REF!,'12'!A576,#REF!)</f>
        <v>#REF!</v>
      </c>
      <c r="J576" s="181" t="e">
        <f t="shared" si="39"/>
        <v>#REF!</v>
      </c>
    </row>
    <row r="577" s="260" customFormat="1" ht="36" customHeight="1" spans="1:10">
      <c r="A577" s="219">
        <v>2080111</v>
      </c>
      <c r="B577" s="337" t="s">
        <v>553</v>
      </c>
      <c r="C577" s="206">
        <f>SUMIFS('02'!E:E,'02'!A:A,A577)</f>
        <v>0</v>
      </c>
      <c r="D577" s="206">
        <v>0</v>
      </c>
      <c r="E577" s="336">
        <f t="shared" si="36"/>
        <v>0</v>
      </c>
      <c r="F577" s="334" t="str">
        <f t="shared" si="37"/>
        <v>否</v>
      </c>
      <c r="G577" s="181" t="str">
        <f t="shared" si="38"/>
        <v>项</v>
      </c>
      <c r="H577" s="181"/>
      <c r="I577" s="181" t="e">
        <f>SUMIF(#REF!,'12'!A577,#REF!)</f>
        <v>#REF!</v>
      </c>
      <c r="J577" s="181" t="e">
        <f t="shared" si="39"/>
        <v>#REF!</v>
      </c>
    </row>
    <row r="578" s="260" customFormat="1" ht="36" customHeight="1" spans="1:10">
      <c r="A578" s="219">
        <v>2080112</v>
      </c>
      <c r="B578" s="337" t="s">
        <v>554</v>
      </c>
      <c r="C578" s="206">
        <f>SUMIFS('02'!E:E,'02'!A:A,A578)</f>
        <v>0</v>
      </c>
      <c r="D578" s="206">
        <v>0</v>
      </c>
      <c r="E578" s="336">
        <f t="shared" si="36"/>
        <v>0</v>
      </c>
      <c r="F578" s="334" t="str">
        <f t="shared" si="37"/>
        <v>否</v>
      </c>
      <c r="G578" s="181" t="str">
        <f t="shared" si="38"/>
        <v>项</v>
      </c>
      <c r="H578" s="181"/>
      <c r="I578" s="181" t="e">
        <f>SUMIF(#REF!,'12'!A578,#REF!)</f>
        <v>#REF!</v>
      </c>
      <c r="J578" s="181" t="e">
        <f t="shared" si="39"/>
        <v>#REF!</v>
      </c>
    </row>
    <row r="579" s="260" customFormat="1" ht="36" customHeight="1" spans="1:10">
      <c r="A579" s="338">
        <v>2080113</v>
      </c>
      <c r="B579" s="343" t="s">
        <v>555</v>
      </c>
      <c r="C579" s="206">
        <f>SUMIFS('02'!E:E,'02'!A:A,A579)</f>
        <v>0</v>
      </c>
      <c r="D579" s="206">
        <v>0</v>
      </c>
      <c r="E579" s="336">
        <f t="shared" si="36"/>
        <v>0</v>
      </c>
      <c r="F579" s="334" t="str">
        <f t="shared" si="37"/>
        <v>否</v>
      </c>
      <c r="G579" s="181" t="str">
        <f t="shared" si="38"/>
        <v>项</v>
      </c>
      <c r="H579" s="181"/>
      <c r="I579" s="181" t="e">
        <f>SUMIF(#REF!,'12'!A579,#REF!)</f>
        <v>#REF!</v>
      </c>
      <c r="J579" s="181" t="e">
        <f t="shared" si="39"/>
        <v>#REF!</v>
      </c>
    </row>
    <row r="580" s="260" customFormat="1" ht="36" customHeight="1" spans="1:10">
      <c r="A580" s="338">
        <v>2080114</v>
      </c>
      <c r="B580" s="343" t="s">
        <v>556</v>
      </c>
      <c r="C580" s="206">
        <f>SUMIFS('02'!E:E,'02'!A:A,A580)</f>
        <v>0</v>
      </c>
      <c r="D580" s="206">
        <v>0</v>
      </c>
      <c r="E580" s="336">
        <f t="shared" si="36"/>
        <v>0</v>
      </c>
      <c r="F580" s="334" t="str">
        <f t="shared" si="37"/>
        <v>否</v>
      </c>
      <c r="G580" s="181" t="str">
        <f t="shared" si="38"/>
        <v>项</v>
      </c>
      <c r="H580" s="181"/>
      <c r="I580" s="181" t="e">
        <f>SUMIF(#REF!,'12'!A580,#REF!)</f>
        <v>#REF!</v>
      </c>
      <c r="J580" s="181" t="e">
        <f t="shared" si="39"/>
        <v>#REF!</v>
      </c>
    </row>
    <row r="581" s="260" customFormat="1" ht="36" customHeight="1" spans="1:10">
      <c r="A581" s="338">
        <v>2080115</v>
      </c>
      <c r="B581" s="343" t="s">
        <v>557</v>
      </c>
      <c r="C581" s="206">
        <f>SUMIFS('02'!E:E,'02'!A:A,A581)</f>
        <v>0</v>
      </c>
      <c r="D581" s="206">
        <v>0</v>
      </c>
      <c r="E581" s="336">
        <f t="shared" si="36"/>
        <v>0</v>
      </c>
      <c r="F581" s="334" t="str">
        <f t="shared" si="37"/>
        <v>否</v>
      </c>
      <c r="G581" s="181" t="str">
        <f t="shared" si="38"/>
        <v>项</v>
      </c>
      <c r="H581" s="181"/>
      <c r="I581" s="181" t="e">
        <f>SUMIF(#REF!,'12'!A581,#REF!)</f>
        <v>#REF!</v>
      </c>
      <c r="J581" s="181" t="e">
        <f t="shared" si="39"/>
        <v>#REF!</v>
      </c>
    </row>
    <row r="582" s="260" customFormat="1" ht="36" customHeight="1" spans="1:10">
      <c r="A582" s="338">
        <v>2080116</v>
      </c>
      <c r="B582" s="343" t="s">
        <v>558</v>
      </c>
      <c r="C582" s="206">
        <f>SUMIFS('02'!E:E,'02'!A:A,A582)</f>
        <v>0</v>
      </c>
      <c r="D582" s="206">
        <v>0</v>
      </c>
      <c r="E582" s="336">
        <f t="shared" si="36"/>
        <v>0</v>
      </c>
      <c r="F582" s="334" t="str">
        <f t="shared" si="37"/>
        <v>否</v>
      </c>
      <c r="G582" s="181" t="str">
        <f t="shared" si="38"/>
        <v>项</v>
      </c>
      <c r="H582" s="181"/>
      <c r="I582" s="181" t="e">
        <f>SUMIF(#REF!,'12'!A582,#REF!)</f>
        <v>#REF!</v>
      </c>
      <c r="J582" s="181" t="e">
        <f t="shared" si="39"/>
        <v>#REF!</v>
      </c>
    </row>
    <row r="583" s="260" customFormat="1" ht="36" customHeight="1" spans="1:10">
      <c r="A583" s="338">
        <v>2080150</v>
      </c>
      <c r="B583" s="343" t="s">
        <v>196</v>
      </c>
      <c r="C583" s="206">
        <f>SUMIFS('02'!E:E,'02'!A:A,A583)</f>
        <v>0</v>
      </c>
      <c r="D583" s="206">
        <v>0</v>
      </c>
      <c r="E583" s="336">
        <f t="shared" si="36"/>
        <v>0</v>
      </c>
      <c r="F583" s="334" t="str">
        <f t="shared" si="37"/>
        <v>否</v>
      </c>
      <c r="G583" s="181" t="str">
        <f t="shared" si="38"/>
        <v>项</v>
      </c>
      <c r="H583" s="181"/>
      <c r="I583" s="181" t="e">
        <f>SUMIF(#REF!,'12'!A583,#REF!)</f>
        <v>#REF!</v>
      </c>
      <c r="J583" s="181" t="e">
        <f t="shared" si="39"/>
        <v>#REF!</v>
      </c>
    </row>
    <row r="584" s="260" customFormat="1" ht="23.5" customHeight="1" spans="1:10">
      <c r="A584" s="219">
        <v>2080199</v>
      </c>
      <c r="B584" s="337" t="s">
        <v>559</v>
      </c>
      <c r="C584" s="206">
        <f>SUMIFS('02'!E:E,'02'!A:A,A584)</f>
        <v>217</v>
      </c>
      <c r="D584" s="206">
        <v>0</v>
      </c>
      <c r="E584" s="336">
        <f t="shared" si="36"/>
        <v>0</v>
      </c>
      <c r="F584" s="334" t="str">
        <f t="shared" si="37"/>
        <v>是</v>
      </c>
      <c r="G584" s="181" t="str">
        <f t="shared" si="38"/>
        <v>项</v>
      </c>
      <c r="H584" s="181"/>
      <c r="I584" s="181" t="e">
        <f>SUMIF(#REF!,'12'!A584,#REF!)</f>
        <v>#REF!</v>
      </c>
      <c r="J584" s="181" t="e">
        <f t="shared" si="39"/>
        <v>#REF!</v>
      </c>
    </row>
    <row r="585" ht="23.5" customHeight="1" spans="1:10">
      <c r="A585" s="219">
        <v>20802</v>
      </c>
      <c r="B585" s="335" t="s">
        <v>560</v>
      </c>
      <c r="C585" s="147">
        <f>SUM(C586:C592)</f>
        <v>320</v>
      </c>
      <c r="D585" s="147">
        <f>SUM(D586:D592)</f>
        <v>189</v>
      </c>
      <c r="E585" s="336">
        <f t="shared" si="36"/>
        <v>59.0625</v>
      </c>
      <c r="F585" s="334" t="str">
        <f t="shared" si="37"/>
        <v>是</v>
      </c>
      <c r="G585" s="181" t="str">
        <f t="shared" si="38"/>
        <v>款</v>
      </c>
      <c r="I585" s="181" t="e">
        <f>SUMIF(#REF!,'12'!A585,#REF!)</f>
        <v>#REF!</v>
      </c>
      <c r="J585" s="181" t="e">
        <f t="shared" si="39"/>
        <v>#REF!</v>
      </c>
    </row>
    <row r="586" s="260" customFormat="1" ht="23.5" customHeight="1" spans="1:10">
      <c r="A586" s="219">
        <v>2080201</v>
      </c>
      <c r="B586" s="337" t="s">
        <v>187</v>
      </c>
      <c r="C586" s="206">
        <f>SUMIFS('02'!E:E,'02'!A:A,A586)</f>
        <v>213</v>
      </c>
      <c r="D586" s="206">
        <v>185</v>
      </c>
      <c r="E586" s="336">
        <f t="shared" si="36"/>
        <v>86.8544600938967</v>
      </c>
      <c r="F586" s="334" t="str">
        <f t="shared" si="37"/>
        <v>是</v>
      </c>
      <c r="G586" s="181" t="str">
        <f t="shared" si="38"/>
        <v>项</v>
      </c>
      <c r="H586" s="181"/>
      <c r="I586" s="181" t="e">
        <f>SUMIF(#REF!,'12'!A586,#REF!)</f>
        <v>#REF!</v>
      </c>
      <c r="J586" s="181" t="e">
        <f t="shared" si="39"/>
        <v>#REF!</v>
      </c>
    </row>
    <row r="587" s="260" customFormat="1" ht="36" customHeight="1" spans="1:10">
      <c r="A587" s="219">
        <v>2080202</v>
      </c>
      <c r="B587" s="337" t="s">
        <v>188</v>
      </c>
      <c r="C587" s="206">
        <f>SUMIFS('02'!E:E,'02'!A:A,A587)</f>
        <v>0</v>
      </c>
      <c r="D587" s="206">
        <v>0</v>
      </c>
      <c r="E587" s="336">
        <f t="shared" si="36"/>
        <v>0</v>
      </c>
      <c r="F587" s="334" t="str">
        <f t="shared" si="37"/>
        <v>否</v>
      </c>
      <c r="G587" s="181" t="str">
        <f t="shared" si="38"/>
        <v>项</v>
      </c>
      <c r="H587" s="181"/>
      <c r="I587" s="181" t="e">
        <f>SUMIF(#REF!,'12'!A587,#REF!)</f>
        <v>#REF!</v>
      </c>
      <c r="J587" s="181" t="e">
        <f t="shared" si="39"/>
        <v>#REF!</v>
      </c>
    </row>
    <row r="588" s="260" customFormat="1" ht="36" customHeight="1" spans="1:10">
      <c r="A588" s="219">
        <v>2080203</v>
      </c>
      <c r="B588" s="337" t="s">
        <v>189</v>
      </c>
      <c r="C588" s="206">
        <f>SUMIFS('02'!E:E,'02'!A:A,A588)</f>
        <v>0</v>
      </c>
      <c r="D588" s="206">
        <v>0</v>
      </c>
      <c r="E588" s="336">
        <f t="shared" si="36"/>
        <v>0</v>
      </c>
      <c r="F588" s="334" t="str">
        <f t="shared" si="37"/>
        <v>否</v>
      </c>
      <c r="G588" s="181" t="str">
        <f t="shared" si="38"/>
        <v>项</v>
      </c>
      <c r="H588" s="181"/>
      <c r="I588" s="181" t="e">
        <f>SUMIF(#REF!,'12'!A588,#REF!)</f>
        <v>#REF!</v>
      </c>
      <c r="J588" s="181" t="e">
        <f t="shared" si="39"/>
        <v>#REF!</v>
      </c>
    </row>
    <row r="589" s="260" customFormat="1" ht="36" customHeight="1" spans="1:10">
      <c r="A589" s="219">
        <v>2080206</v>
      </c>
      <c r="B589" s="337" t="s">
        <v>561</v>
      </c>
      <c r="C589" s="206">
        <f>SUMIFS('02'!E:E,'02'!A:A,A589)</f>
        <v>0</v>
      </c>
      <c r="D589" s="206">
        <v>0</v>
      </c>
      <c r="E589" s="336">
        <f t="shared" si="36"/>
        <v>0</v>
      </c>
      <c r="F589" s="334" t="str">
        <f t="shared" si="37"/>
        <v>否</v>
      </c>
      <c r="G589" s="181" t="str">
        <f t="shared" si="38"/>
        <v>项</v>
      </c>
      <c r="H589" s="181"/>
      <c r="I589" s="181" t="e">
        <f>SUMIF(#REF!,'12'!A589,#REF!)</f>
        <v>#REF!</v>
      </c>
      <c r="J589" s="181" t="e">
        <f t="shared" si="39"/>
        <v>#REF!</v>
      </c>
    </row>
    <row r="590" s="260" customFormat="1" ht="36" customHeight="1" spans="1:10">
      <c r="A590" s="219">
        <v>2080207</v>
      </c>
      <c r="B590" s="337" t="s">
        <v>562</v>
      </c>
      <c r="C590" s="206">
        <f>SUMIFS('02'!E:E,'02'!A:A,A590)</f>
        <v>0</v>
      </c>
      <c r="D590" s="206">
        <v>0</v>
      </c>
      <c r="E590" s="336">
        <f t="shared" si="36"/>
        <v>0</v>
      </c>
      <c r="F590" s="334" t="str">
        <f t="shared" si="37"/>
        <v>否</v>
      </c>
      <c r="G590" s="181" t="str">
        <f t="shared" si="38"/>
        <v>项</v>
      </c>
      <c r="H590" s="181"/>
      <c r="I590" s="181" t="e">
        <f>SUMIF(#REF!,'12'!A590,#REF!)</f>
        <v>#REF!</v>
      </c>
      <c r="J590" s="181" t="e">
        <f t="shared" si="39"/>
        <v>#REF!</v>
      </c>
    </row>
    <row r="591" s="260" customFormat="1" ht="23.5" customHeight="1" spans="1:10">
      <c r="A591" s="346">
        <v>2080209</v>
      </c>
      <c r="B591" s="341" t="s">
        <v>564</v>
      </c>
      <c r="C591" s="206">
        <f>SUMIFS('02'!E:E,'02'!A:A,A591)</f>
        <v>20</v>
      </c>
      <c r="D591" s="206"/>
      <c r="E591" s="336"/>
      <c r="F591" s="334"/>
      <c r="G591" s="181"/>
      <c r="H591" s="181"/>
      <c r="I591" s="181"/>
      <c r="J591" s="181"/>
    </row>
    <row r="592" s="260" customFormat="1" ht="23.5" customHeight="1" spans="1:10">
      <c r="A592" s="219">
        <v>2080299</v>
      </c>
      <c r="B592" s="337" t="s">
        <v>565</v>
      </c>
      <c r="C592" s="206">
        <f>SUMIFS('02'!E:E,'02'!A:A,A592)</f>
        <v>87</v>
      </c>
      <c r="D592" s="206">
        <v>4</v>
      </c>
      <c r="E592" s="336">
        <f t="shared" ref="E592:E641" si="40">IFERROR(IF(C592&lt;0,"",IFERROR(D592/C592,0))*100,0)</f>
        <v>4.59770114942529</v>
      </c>
      <c r="F592" s="334" t="str">
        <f t="shared" ref="F592:F642" si="41">IF(LEN(A592)=3,"是",IF(B592&lt;&gt;"",IF(SUM(C592:D592)&lt;&gt;0,"是","否"),"是"))</f>
        <v>是</v>
      </c>
      <c r="G592" s="181" t="str">
        <f t="shared" ref="G592:G642" si="42">IF(LEN(A592)=3,"类",IF(LEN(A592)=5,"款","项"))</f>
        <v>项</v>
      </c>
      <c r="H592" s="181"/>
      <c r="I592" s="181" t="e">
        <f>SUMIF(#REF!,'12'!A592,#REF!)</f>
        <v>#REF!</v>
      </c>
      <c r="J592" s="181" t="e">
        <f t="shared" ref="J592:J642" si="43">D592-I592</f>
        <v>#REF!</v>
      </c>
    </row>
    <row r="593" s="260" customFormat="1" ht="36" customHeight="1" spans="1:11">
      <c r="A593" s="219">
        <v>20804</v>
      </c>
      <c r="B593" s="335" t="s">
        <v>566</v>
      </c>
      <c r="C593" s="206">
        <f>SUM(C594:C594)</f>
        <v>0</v>
      </c>
      <c r="D593" s="206">
        <f>SUM(D594:D594)</f>
        <v>0</v>
      </c>
      <c r="E593" s="336">
        <f t="shared" si="40"/>
        <v>0</v>
      </c>
      <c r="F593" s="334" t="str">
        <f t="shared" si="41"/>
        <v>否</v>
      </c>
      <c r="G593" s="181" t="str">
        <f t="shared" si="42"/>
        <v>款</v>
      </c>
      <c r="H593" s="181"/>
      <c r="I593" s="181" t="e">
        <f>SUMIF(#REF!,'12'!A593,#REF!)</f>
        <v>#REF!</v>
      </c>
      <c r="J593" s="181" t="e">
        <f t="shared" si="43"/>
        <v>#REF!</v>
      </c>
    </row>
    <row r="594" s="260" customFormat="1" ht="36" customHeight="1" spans="1:11">
      <c r="A594" s="219">
        <v>2080402</v>
      </c>
      <c r="B594" s="337" t="s">
        <v>567</v>
      </c>
      <c r="C594" s="206">
        <f>SUMIFS('02'!E:E,'02'!A:A,A594)</f>
        <v>0</v>
      </c>
      <c r="D594" s="206">
        <v>0</v>
      </c>
      <c r="E594" s="336">
        <f t="shared" si="40"/>
        <v>0</v>
      </c>
      <c r="F594" s="334" t="str">
        <f t="shared" si="41"/>
        <v>否</v>
      </c>
      <c r="G594" s="181" t="str">
        <f t="shared" si="42"/>
        <v>项</v>
      </c>
      <c r="H594" s="181"/>
      <c r="I594" s="181" t="e">
        <f>SUMIF(#REF!,'12'!A594,#REF!)</f>
        <v>#REF!</v>
      </c>
      <c r="J594" s="181" t="e">
        <f t="shared" si="43"/>
        <v>#REF!</v>
      </c>
    </row>
    <row r="595" ht="23.5" customHeight="1" spans="1:11">
      <c r="A595" s="219">
        <v>20805</v>
      </c>
      <c r="B595" s="335" t="s">
        <v>568</v>
      </c>
      <c r="C595" s="147">
        <f>SUM(C596:C603)</f>
        <v>23916</v>
      </c>
      <c r="D595" s="147">
        <f>SUM(D596:D603)</f>
        <v>33369</v>
      </c>
      <c r="E595" s="336">
        <f t="shared" si="40"/>
        <v>139.525840441545</v>
      </c>
      <c r="F595" s="334" t="str">
        <f t="shared" si="41"/>
        <v>是</v>
      </c>
      <c r="G595" s="181" t="str">
        <f t="shared" si="42"/>
        <v>款</v>
      </c>
      <c r="I595" s="181" t="e">
        <f>SUMIF(#REF!,'12'!A595,#REF!)</f>
        <v>#REF!</v>
      </c>
      <c r="J595" s="181" t="e">
        <f t="shared" si="43"/>
        <v>#REF!</v>
      </c>
    </row>
    <row r="596" s="260" customFormat="1" ht="23.5" customHeight="1" spans="1:11">
      <c r="A596" s="219">
        <v>2080501</v>
      </c>
      <c r="B596" s="337" t="s">
        <v>569</v>
      </c>
      <c r="C596" s="206">
        <f>SUMIFS('02'!E:E,'02'!A:A,A596)</f>
        <v>59</v>
      </c>
      <c r="D596" s="206">
        <v>1439</v>
      </c>
      <c r="E596" s="336">
        <f t="shared" si="40"/>
        <v>2438.98305084746</v>
      </c>
      <c r="F596" s="334" t="str">
        <f t="shared" si="41"/>
        <v>是</v>
      </c>
      <c r="G596" s="181" t="str">
        <f t="shared" si="42"/>
        <v>项</v>
      </c>
      <c r="H596" s="181"/>
      <c r="I596" s="181" t="e">
        <f>SUMIF(#REF!,'12'!A596,#REF!)</f>
        <v>#REF!</v>
      </c>
      <c r="J596" s="181" t="e">
        <f t="shared" si="43"/>
        <v>#REF!</v>
      </c>
    </row>
    <row r="597" s="260" customFormat="1" ht="23.5" customHeight="1" spans="1:11">
      <c r="A597" s="219">
        <v>2080502</v>
      </c>
      <c r="B597" s="337" t="s">
        <v>570</v>
      </c>
      <c r="C597" s="206">
        <f>SUMIFS('02'!E:E,'02'!A:A,A597)</f>
        <v>0</v>
      </c>
      <c r="D597" s="206">
        <v>3422</v>
      </c>
      <c r="E597" s="336">
        <f t="shared" si="40"/>
        <v>0</v>
      </c>
      <c r="F597" s="334" t="str">
        <f t="shared" si="41"/>
        <v>是</v>
      </c>
      <c r="G597" s="181" t="str">
        <f t="shared" si="42"/>
        <v>项</v>
      </c>
      <c r="H597" s="181"/>
      <c r="I597" s="181" t="e">
        <f>SUMIF(#REF!,'12'!A597,#REF!)</f>
        <v>#REF!</v>
      </c>
      <c r="J597" s="181" t="e">
        <f t="shared" si="43"/>
        <v>#REF!</v>
      </c>
    </row>
    <row r="598" s="260" customFormat="1" ht="36" customHeight="1" spans="1:11">
      <c r="A598" s="219">
        <v>2080503</v>
      </c>
      <c r="B598" s="337" t="s">
        <v>571</v>
      </c>
      <c r="C598" s="206">
        <f>SUMIFS('02'!E:E,'02'!A:A,A598)</f>
        <v>0</v>
      </c>
      <c r="D598" s="206">
        <v>0</v>
      </c>
      <c r="E598" s="336">
        <f t="shared" si="40"/>
        <v>0</v>
      </c>
      <c r="F598" s="334" t="str">
        <f t="shared" si="41"/>
        <v>否</v>
      </c>
      <c r="G598" s="181" t="str">
        <f t="shared" si="42"/>
        <v>项</v>
      </c>
      <c r="H598" s="181"/>
      <c r="I598" s="181" t="e">
        <f>SUMIF(#REF!,'12'!A598,#REF!)</f>
        <v>#REF!</v>
      </c>
      <c r="J598" s="181" t="e">
        <f t="shared" si="43"/>
        <v>#REF!</v>
      </c>
    </row>
    <row r="599" s="260" customFormat="1" ht="23.5" customHeight="1" spans="1:11">
      <c r="A599" s="219">
        <v>2080505</v>
      </c>
      <c r="B599" s="337" t="s">
        <v>572</v>
      </c>
      <c r="C599" s="206">
        <f>SUMIFS('02'!E:E,'02'!A:A,A599)</f>
        <v>9637</v>
      </c>
      <c r="D599" s="206">
        <v>10509</v>
      </c>
      <c r="E599" s="336">
        <f t="shared" si="40"/>
        <v>109.048459064024</v>
      </c>
      <c r="F599" s="334" t="str">
        <f t="shared" si="41"/>
        <v>是</v>
      </c>
      <c r="G599" s="181" t="str">
        <f t="shared" si="42"/>
        <v>项</v>
      </c>
      <c r="H599" s="181"/>
      <c r="I599" s="181" t="e">
        <f>SUMIF(#REF!,'12'!A599,#REF!)</f>
        <v>#REF!</v>
      </c>
      <c r="J599" s="181" t="e">
        <f t="shared" si="43"/>
        <v>#REF!</v>
      </c>
    </row>
    <row r="600" s="260" customFormat="1" ht="23.5" customHeight="1" spans="1:11">
      <c r="A600" s="219">
        <v>2080506</v>
      </c>
      <c r="B600" s="337" t="s">
        <v>573</v>
      </c>
      <c r="C600" s="206">
        <f>SUMIFS('02'!E:E,'02'!A:A,A600)</f>
        <v>613</v>
      </c>
      <c r="D600" s="206">
        <v>1400</v>
      </c>
      <c r="E600" s="336">
        <f t="shared" si="40"/>
        <v>228.384991843393</v>
      </c>
      <c r="F600" s="334" t="str">
        <f t="shared" si="41"/>
        <v>是</v>
      </c>
      <c r="G600" s="181" t="str">
        <f t="shared" si="42"/>
        <v>项</v>
      </c>
      <c r="H600" s="181"/>
      <c r="I600" s="181" t="e">
        <f>SUMIF(#REF!,'12'!A600,#REF!)</f>
        <v>#REF!</v>
      </c>
      <c r="J600" s="181" t="e">
        <f t="shared" si="43"/>
        <v>#REF!</v>
      </c>
    </row>
    <row r="601" s="260" customFormat="1" ht="23.5" customHeight="1" spans="1:11">
      <c r="A601" s="219">
        <v>2080507</v>
      </c>
      <c r="B601" s="337" t="s">
        <v>574</v>
      </c>
      <c r="C601" s="206">
        <f>SUMIFS('02'!E:E,'02'!A:A,A601)</f>
        <v>11101</v>
      </c>
      <c r="D601" s="206">
        <v>13840</v>
      </c>
      <c r="E601" s="336">
        <f t="shared" si="40"/>
        <v>124.673452842086</v>
      </c>
      <c r="F601" s="334" t="str">
        <f t="shared" si="41"/>
        <v>是</v>
      </c>
      <c r="G601" s="181" t="str">
        <f t="shared" si="42"/>
        <v>项</v>
      </c>
      <c r="H601" s="181"/>
      <c r="I601" s="181" t="e">
        <f>SUMIF(#REF!,'12'!A601,#REF!)</f>
        <v>#REF!</v>
      </c>
      <c r="J601" s="181" t="e">
        <f t="shared" si="43"/>
        <v>#REF!</v>
      </c>
    </row>
    <row r="602" s="260" customFormat="1" ht="36" customHeight="1" spans="1:11">
      <c r="A602" s="338">
        <v>2080508</v>
      </c>
      <c r="B602" s="343" t="s">
        <v>575</v>
      </c>
      <c r="C602" s="206">
        <f>SUMIFS('02'!E:E,'02'!A:A,A602)</f>
        <v>0</v>
      </c>
      <c r="D602" s="206">
        <v>0</v>
      </c>
      <c r="E602" s="336">
        <f t="shared" si="40"/>
        <v>0</v>
      </c>
      <c r="F602" s="334" t="str">
        <f t="shared" si="41"/>
        <v>否</v>
      </c>
      <c r="G602" s="181" t="str">
        <f t="shared" si="42"/>
        <v>项</v>
      </c>
      <c r="H602" s="181"/>
      <c r="I602" s="181" t="e">
        <f>SUMIF(#REF!,'12'!A602,#REF!)</f>
        <v>#REF!</v>
      </c>
      <c r="J602" s="181" t="e">
        <f t="shared" si="43"/>
        <v>#REF!</v>
      </c>
    </row>
    <row r="603" s="260" customFormat="1" ht="23.5" customHeight="1" spans="1:11">
      <c r="A603" s="219">
        <v>2080599</v>
      </c>
      <c r="B603" s="337" t="s">
        <v>576</v>
      </c>
      <c r="C603" s="206">
        <f>SUMIFS('02'!E:E,'02'!A:A,A603)</f>
        <v>2506</v>
      </c>
      <c r="D603" s="206">
        <v>2759</v>
      </c>
      <c r="E603" s="336">
        <f t="shared" si="40"/>
        <v>110.095770151636</v>
      </c>
      <c r="F603" s="334" t="str">
        <f t="shared" si="41"/>
        <v>是</v>
      </c>
      <c r="G603" s="181" t="str">
        <f t="shared" si="42"/>
        <v>项</v>
      </c>
      <c r="H603" s="181"/>
      <c r="I603" s="181" t="e">
        <f>SUMIF(#REF!,'12'!A603,#REF!)</f>
        <v>#REF!</v>
      </c>
      <c r="J603" s="181" t="e">
        <f t="shared" si="43"/>
        <v>#REF!</v>
      </c>
    </row>
    <row r="604" ht="36" customHeight="1" spans="1:11">
      <c r="A604" s="219">
        <v>20806</v>
      </c>
      <c r="B604" s="335" t="s">
        <v>577</v>
      </c>
      <c r="C604" s="147">
        <f>SUM(C605:C607)</f>
        <v>0</v>
      </c>
      <c r="D604" s="147">
        <f>SUM(D605:D607)</f>
        <v>0</v>
      </c>
      <c r="E604" s="336">
        <f t="shared" si="40"/>
        <v>0</v>
      </c>
      <c r="F604" s="334" t="str">
        <f t="shared" si="41"/>
        <v>否</v>
      </c>
      <c r="G604" s="181" t="str">
        <f t="shared" si="42"/>
        <v>款</v>
      </c>
      <c r="I604" s="181" t="e">
        <f>SUMIF(#REF!,'12'!A604,#REF!)</f>
        <v>#REF!</v>
      </c>
      <c r="J604" s="181" t="e">
        <f t="shared" si="43"/>
        <v>#REF!</v>
      </c>
    </row>
    <row r="605" s="260" customFormat="1" ht="36" customHeight="1" spans="1:11">
      <c r="A605" s="219">
        <v>2080601</v>
      </c>
      <c r="B605" s="337" t="s">
        <v>578</v>
      </c>
      <c r="C605" s="206">
        <f>SUMIFS('02'!E:E,'02'!A:A,A605)</f>
        <v>0</v>
      </c>
      <c r="D605" s="206">
        <v>0</v>
      </c>
      <c r="E605" s="336">
        <f t="shared" si="40"/>
        <v>0</v>
      </c>
      <c r="F605" s="334" t="str">
        <f t="shared" si="41"/>
        <v>否</v>
      </c>
      <c r="G605" s="181" t="str">
        <f t="shared" si="42"/>
        <v>项</v>
      </c>
      <c r="H605" s="181"/>
      <c r="I605" s="181" t="e">
        <f>SUMIF(#REF!,'12'!A605,#REF!)</f>
        <v>#REF!</v>
      </c>
      <c r="J605" s="181" t="e">
        <f t="shared" si="43"/>
        <v>#REF!</v>
      </c>
    </row>
    <row r="606" s="260" customFormat="1" ht="36" customHeight="1" spans="1:11">
      <c r="A606" s="219">
        <v>2080602</v>
      </c>
      <c r="B606" s="337" t="s">
        <v>579</v>
      </c>
      <c r="C606" s="206">
        <f>SUMIFS('02'!E:E,'02'!A:A,A606)</f>
        <v>0</v>
      </c>
      <c r="D606" s="206">
        <v>0</v>
      </c>
      <c r="E606" s="336">
        <f t="shared" si="40"/>
        <v>0</v>
      </c>
      <c r="F606" s="334" t="str">
        <f t="shared" si="41"/>
        <v>否</v>
      </c>
      <c r="G606" s="181" t="str">
        <f t="shared" si="42"/>
        <v>项</v>
      </c>
      <c r="H606" s="181"/>
      <c r="I606" s="181" t="e">
        <f>SUMIF(#REF!,'12'!A606,#REF!)</f>
        <v>#REF!</v>
      </c>
      <c r="J606" s="181" t="e">
        <f t="shared" si="43"/>
        <v>#REF!</v>
      </c>
    </row>
    <row r="607" s="260" customFormat="1" ht="36" customHeight="1" spans="1:11">
      <c r="A607" s="219">
        <v>2080699</v>
      </c>
      <c r="B607" s="337" t="s">
        <v>580</v>
      </c>
      <c r="C607" s="206">
        <f>SUMIFS('02'!E:E,'02'!A:A,A607)</f>
        <v>0</v>
      </c>
      <c r="D607" s="206">
        <v>0</v>
      </c>
      <c r="E607" s="336">
        <f t="shared" si="40"/>
        <v>0</v>
      </c>
      <c r="F607" s="334" t="str">
        <f t="shared" si="41"/>
        <v>否</v>
      </c>
      <c r="G607" s="181" t="str">
        <f t="shared" si="42"/>
        <v>项</v>
      </c>
      <c r="H607" s="181"/>
      <c r="I607" s="181" t="e">
        <f>SUMIF(#REF!,'12'!A607,#REF!)</f>
        <v>#REF!</v>
      </c>
      <c r="J607" s="181" t="e">
        <f t="shared" si="43"/>
        <v>#REF!</v>
      </c>
    </row>
    <row r="608" s="181" customFormat="1" ht="23.5" customHeight="1" spans="1:11">
      <c r="A608" s="219">
        <v>20807</v>
      </c>
      <c r="B608" s="335" t="s">
        <v>581</v>
      </c>
      <c r="C608" s="147">
        <f>SUM(C609:C617)</f>
        <v>1046</v>
      </c>
      <c r="D608" s="147">
        <f>SUM(D609:D617)</f>
        <v>821</v>
      </c>
      <c r="E608" s="336">
        <f t="shared" si="40"/>
        <v>78.4894837476099</v>
      </c>
      <c r="F608" s="334" t="str">
        <f t="shared" si="41"/>
        <v>是</v>
      </c>
      <c r="G608" s="181" t="str">
        <f t="shared" si="42"/>
        <v>款</v>
      </c>
      <c r="I608" s="181" t="e">
        <f>SUMIF(#REF!,'12'!A608,#REF!)</f>
        <v>#REF!</v>
      </c>
      <c r="J608" s="181" t="e">
        <f t="shared" si="43"/>
        <v>#REF!</v>
      </c>
      <c r="K608" s="347">
        <f>D608-C608</f>
        <v>-225</v>
      </c>
    </row>
    <row r="609" s="260" customFormat="1" ht="23.5" customHeight="1" spans="1:10">
      <c r="A609" s="219">
        <v>2080701</v>
      </c>
      <c r="B609" s="337" t="s">
        <v>1931</v>
      </c>
      <c r="C609" s="206">
        <f>SUMIFS('02'!E:E,'02'!A:A,A609)</f>
        <v>0</v>
      </c>
      <c r="D609" s="206">
        <v>11</v>
      </c>
      <c r="E609" s="336">
        <f t="shared" si="40"/>
        <v>0</v>
      </c>
      <c r="F609" s="334" t="str">
        <f t="shared" si="41"/>
        <v>是</v>
      </c>
      <c r="G609" s="181" t="str">
        <f t="shared" si="42"/>
        <v>项</v>
      </c>
      <c r="H609" s="181"/>
      <c r="I609" s="181" t="e">
        <f>SUMIF(#REF!,'12'!A609,#REF!)</f>
        <v>#REF!</v>
      </c>
      <c r="J609" s="181" t="e">
        <f t="shared" si="43"/>
        <v>#REF!</v>
      </c>
    </row>
    <row r="610" s="260" customFormat="1" ht="23.5" customHeight="1" spans="1:10">
      <c r="A610" s="219">
        <v>2080702</v>
      </c>
      <c r="B610" s="337" t="s">
        <v>583</v>
      </c>
      <c r="C610" s="206">
        <f>SUMIFS('02'!E:E,'02'!A:A,A610)</f>
        <v>0</v>
      </c>
      <c r="D610" s="206">
        <v>115</v>
      </c>
      <c r="E610" s="336">
        <f t="shared" si="40"/>
        <v>0</v>
      </c>
      <c r="F610" s="334" t="str">
        <f t="shared" si="41"/>
        <v>是</v>
      </c>
      <c r="G610" s="181" t="str">
        <f t="shared" si="42"/>
        <v>项</v>
      </c>
      <c r="H610" s="181"/>
      <c r="I610" s="181" t="e">
        <f>SUMIF(#REF!,'12'!A610,#REF!)</f>
        <v>#REF!</v>
      </c>
      <c r="J610" s="181" t="e">
        <f t="shared" si="43"/>
        <v>#REF!</v>
      </c>
    </row>
    <row r="611" s="260" customFormat="1" ht="23.5" customHeight="1" spans="1:10">
      <c r="A611" s="219">
        <v>2080704</v>
      </c>
      <c r="B611" s="337" t="s">
        <v>584</v>
      </c>
      <c r="C611" s="206">
        <f>SUMIFS('02'!E:E,'02'!A:A,A611)</f>
        <v>0</v>
      </c>
      <c r="D611" s="206">
        <v>352</v>
      </c>
      <c r="E611" s="336">
        <f t="shared" si="40"/>
        <v>0</v>
      </c>
      <c r="F611" s="334" t="str">
        <f t="shared" si="41"/>
        <v>是</v>
      </c>
      <c r="G611" s="181" t="str">
        <f t="shared" si="42"/>
        <v>项</v>
      </c>
      <c r="H611" s="181"/>
      <c r="I611" s="181" t="e">
        <f>SUMIF(#REF!,'12'!A611,#REF!)</f>
        <v>#REF!</v>
      </c>
      <c r="J611" s="181" t="e">
        <f t="shared" si="43"/>
        <v>#REF!</v>
      </c>
    </row>
    <row r="612" s="260" customFormat="1" ht="23.5" customHeight="1" spans="1:10">
      <c r="A612" s="219">
        <v>2080705</v>
      </c>
      <c r="B612" s="337" t="s">
        <v>585</v>
      </c>
      <c r="C612" s="206">
        <f>SUMIFS('02'!E:E,'02'!A:A,A612)</f>
        <v>0</v>
      </c>
      <c r="D612" s="206">
        <v>329</v>
      </c>
      <c r="E612" s="336">
        <f t="shared" si="40"/>
        <v>0</v>
      </c>
      <c r="F612" s="334" t="str">
        <f t="shared" si="41"/>
        <v>是</v>
      </c>
      <c r="G612" s="181" t="str">
        <f t="shared" si="42"/>
        <v>项</v>
      </c>
      <c r="H612" s="181"/>
      <c r="I612" s="181" t="e">
        <f>SUMIF(#REF!,'12'!A612,#REF!)</f>
        <v>#REF!</v>
      </c>
      <c r="J612" s="181" t="e">
        <f t="shared" si="43"/>
        <v>#REF!</v>
      </c>
    </row>
    <row r="613" s="260" customFormat="1" ht="36" customHeight="1" spans="1:10">
      <c r="A613" s="219">
        <v>2080709</v>
      </c>
      <c r="B613" s="337" t="s">
        <v>1932</v>
      </c>
      <c r="C613" s="206">
        <f>SUMIFS('02'!E:E,'02'!A:A,A613)</f>
        <v>0</v>
      </c>
      <c r="D613" s="206">
        <v>0</v>
      </c>
      <c r="E613" s="336">
        <f t="shared" si="40"/>
        <v>0</v>
      </c>
      <c r="F613" s="334" t="str">
        <f t="shared" si="41"/>
        <v>否</v>
      </c>
      <c r="G613" s="181" t="str">
        <f t="shared" si="42"/>
        <v>项</v>
      </c>
      <c r="H613" s="181"/>
      <c r="I613" s="181" t="e">
        <f>SUMIF(#REF!,'12'!A613,#REF!)</f>
        <v>#REF!</v>
      </c>
      <c r="J613" s="181" t="e">
        <f t="shared" si="43"/>
        <v>#REF!</v>
      </c>
    </row>
    <row r="614" s="260" customFormat="1" ht="23.5" customHeight="1" spans="1:10">
      <c r="A614" s="219">
        <v>2080711</v>
      </c>
      <c r="B614" s="337" t="s">
        <v>587</v>
      </c>
      <c r="C614" s="206">
        <f>SUMIFS('02'!E:E,'02'!A:A,A614)</f>
        <v>133</v>
      </c>
      <c r="D614" s="206">
        <v>0</v>
      </c>
      <c r="E614" s="336">
        <f t="shared" si="40"/>
        <v>0</v>
      </c>
      <c r="F614" s="334" t="str">
        <f t="shared" si="41"/>
        <v>是</v>
      </c>
      <c r="G614" s="181" t="str">
        <f t="shared" si="42"/>
        <v>项</v>
      </c>
      <c r="H614" s="181"/>
      <c r="I614" s="181" t="e">
        <f>SUMIF(#REF!,'12'!A614,#REF!)</f>
        <v>#REF!</v>
      </c>
      <c r="J614" s="181" t="e">
        <f t="shared" si="43"/>
        <v>#REF!</v>
      </c>
    </row>
    <row r="615" s="260" customFormat="1" ht="36" customHeight="1" spans="1:10">
      <c r="A615" s="219">
        <v>2080712</v>
      </c>
      <c r="B615" s="337" t="s">
        <v>588</v>
      </c>
      <c r="C615" s="206">
        <f>SUMIFS('02'!E:E,'02'!A:A,A615)</f>
        <v>0</v>
      </c>
      <c r="D615" s="206">
        <v>0</v>
      </c>
      <c r="E615" s="336">
        <f t="shared" si="40"/>
        <v>0</v>
      </c>
      <c r="F615" s="334" t="str">
        <f t="shared" si="41"/>
        <v>否</v>
      </c>
      <c r="G615" s="181" t="str">
        <f t="shared" si="42"/>
        <v>项</v>
      </c>
      <c r="H615" s="181"/>
      <c r="I615" s="181" t="e">
        <f>SUMIF(#REF!,'12'!A615,#REF!)</f>
        <v>#REF!</v>
      </c>
      <c r="J615" s="181" t="e">
        <f t="shared" si="43"/>
        <v>#REF!</v>
      </c>
    </row>
    <row r="616" s="260" customFormat="1" ht="23.5" customHeight="1" spans="1:10">
      <c r="A616" s="219">
        <v>2080713</v>
      </c>
      <c r="B616" s="337" t="s">
        <v>1933</v>
      </c>
      <c r="C616" s="206">
        <f>SUMIFS('02'!E:E,'02'!A:A,A616)</f>
        <v>0</v>
      </c>
      <c r="D616" s="206">
        <v>1</v>
      </c>
      <c r="E616" s="336">
        <f t="shared" si="40"/>
        <v>0</v>
      </c>
      <c r="F616" s="334" t="str">
        <f t="shared" si="41"/>
        <v>是</v>
      </c>
      <c r="G616" s="181" t="str">
        <f t="shared" si="42"/>
        <v>项</v>
      </c>
      <c r="H616" s="181"/>
      <c r="I616" s="181" t="e">
        <f>SUMIF(#REF!,'12'!A616,#REF!)</f>
        <v>#REF!</v>
      </c>
      <c r="J616" s="181" t="e">
        <f t="shared" si="43"/>
        <v>#REF!</v>
      </c>
    </row>
    <row r="617" s="260" customFormat="1" ht="23.5" customHeight="1" spans="1:10">
      <c r="A617" s="219">
        <v>2080799</v>
      </c>
      <c r="B617" s="337" t="s">
        <v>590</v>
      </c>
      <c r="C617" s="206">
        <f>SUMIFS('02'!E:E,'02'!A:A,A617)</f>
        <v>913</v>
      </c>
      <c r="D617" s="206">
        <v>13</v>
      </c>
      <c r="E617" s="336">
        <f t="shared" si="40"/>
        <v>1.42387732749179</v>
      </c>
      <c r="F617" s="334" t="str">
        <f t="shared" si="41"/>
        <v>是</v>
      </c>
      <c r="G617" s="181" t="str">
        <f t="shared" si="42"/>
        <v>项</v>
      </c>
      <c r="H617" s="181"/>
      <c r="I617" s="181" t="e">
        <f>SUMIF(#REF!,'12'!A617,#REF!)</f>
        <v>#REF!</v>
      </c>
      <c r="J617" s="181" t="e">
        <f t="shared" si="43"/>
        <v>#REF!</v>
      </c>
    </row>
    <row r="618" ht="23.5" customHeight="1" spans="1:10">
      <c r="A618" s="219">
        <v>20808</v>
      </c>
      <c r="B618" s="335" t="s">
        <v>591</v>
      </c>
      <c r="C618" s="147">
        <f>SUM(C619:C626)</f>
        <v>4104</v>
      </c>
      <c r="D618" s="147">
        <f>SUM(D619:D626)</f>
        <v>4674</v>
      </c>
      <c r="E618" s="336">
        <f t="shared" si="40"/>
        <v>113.888888888889</v>
      </c>
      <c r="F618" s="334" t="str">
        <f t="shared" si="41"/>
        <v>是</v>
      </c>
      <c r="G618" s="181" t="str">
        <f t="shared" si="42"/>
        <v>款</v>
      </c>
      <c r="I618" s="181" t="e">
        <f>SUMIF(#REF!,'12'!A618,#REF!)</f>
        <v>#REF!</v>
      </c>
      <c r="J618" s="181" t="e">
        <f t="shared" si="43"/>
        <v>#REF!</v>
      </c>
    </row>
    <row r="619" s="260" customFormat="1" ht="23.5" customHeight="1" spans="1:10">
      <c r="A619" s="219">
        <v>2080801</v>
      </c>
      <c r="B619" s="337" t="s">
        <v>592</v>
      </c>
      <c r="C619" s="206">
        <f>SUMIFS('02'!E:E,'02'!A:A,A619)</f>
        <v>1061</v>
      </c>
      <c r="D619" s="206">
        <v>1253</v>
      </c>
      <c r="E619" s="336">
        <f t="shared" si="40"/>
        <v>118.096135721018</v>
      </c>
      <c r="F619" s="334" t="str">
        <f t="shared" si="41"/>
        <v>是</v>
      </c>
      <c r="G619" s="181" t="str">
        <f t="shared" si="42"/>
        <v>项</v>
      </c>
      <c r="H619" s="181"/>
      <c r="I619" s="181" t="e">
        <f>SUMIF(#REF!,'12'!A619,#REF!)</f>
        <v>#REF!</v>
      </c>
      <c r="J619" s="181" t="e">
        <f t="shared" si="43"/>
        <v>#REF!</v>
      </c>
    </row>
    <row r="620" s="260" customFormat="1" ht="23.5" customHeight="1" spans="1:10">
      <c r="A620" s="219">
        <v>2080802</v>
      </c>
      <c r="B620" s="337" t="s">
        <v>593</v>
      </c>
      <c r="C620" s="206">
        <f>SUMIFS('02'!E:E,'02'!A:A,A620)</f>
        <v>477</v>
      </c>
      <c r="D620" s="206">
        <v>503</v>
      </c>
      <c r="E620" s="336">
        <f t="shared" si="40"/>
        <v>105.450733752621</v>
      </c>
      <c r="F620" s="334" t="str">
        <f t="shared" si="41"/>
        <v>是</v>
      </c>
      <c r="G620" s="181" t="str">
        <f t="shared" si="42"/>
        <v>项</v>
      </c>
      <c r="H620" s="181"/>
      <c r="I620" s="181" t="e">
        <f>SUMIF(#REF!,'12'!A620,#REF!)</f>
        <v>#REF!</v>
      </c>
      <c r="J620" s="181" t="e">
        <f t="shared" si="43"/>
        <v>#REF!</v>
      </c>
    </row>
    <row r="621" s="260" customFormat="1" ht="23.5" customHeight="1" spans="1:10">
      <c r="A621" s="219">
        <v>2080803</v>
      </c>
      <c r="B621" s="337" t="s">
        <v>594</v>
      </c>
      <c r="C621" s="206">
        <f>SUMIFS('02'!E:E,'02'!A:A,A621)</f>
        <v>214</v>
      </c>
      <c r="D621" s="206">
        <v>193</v>
      </c>
      <c r="E621" s="336">
        <f t="shared" si="40"/>
        <v>90.1869158878505</v>
      </c>
      <c r="F621" s="334" t="str">
        <f t="shared" si="41"/>
        <v>是</v>
      </c>
      <c r="G621" s="181" t="str">
        <f t="shared" si="42"/>
        <v>项</v>
      </c>
      <c r="H621" s="181"/>
      <c r="I621" s="181" t="e">
        <f>SUMIF(#REF!,'12'!A621,#REF!)</f>
        <v>#REF!</v>
      </c>
      <c r="J621" s="181" t="e">
        <f t="shared" si="43"/>
        <v>#REF!</v>
      </c>
    </row>
    <row r="622" s="260" customFormat="1" ht="23.5" customHeight="1" spans="1:10">
      <c r="A622" s="219">
        <v>2080805</v>
      </c>
      <c r="B622" s="337" t="s">
        <v>595</v>
      </c>
      <c r="C622" s="206">
        <f>SUMIFS('02'!E:E,'02'!A:A,A622)</f>
        <v>318</v>
      </c>
      <c r="D622" s="206">
        <v>326</v>
      </c>
      <c r="E622" s="336">
        <f t="shared" si="40"/>
        <v>102.51572327044</v>
      </c>
      <c r="F622" s="334" t="str">
        <f t="shared" si="41"/>
        <v>是</v>
      </c>
      <c r="G622" s="181" t="str">
        <f t="shared" si="42"/>
        <v>项</v>
      </c>
      <c r="H622" s="181"/>
      <c r="I622" s="181" t="e">
        <f>SUMIF(#REF!,'12'!A622,#REF!)</f>
        <v>#REF!</v>
      </c>
      <c r="J622" s="181" t="e">
        <f t="shared" si="43"/>
        <v>#REF!</v>
      </c>
    </row>
    <row r="623" s="260" customFormat="1" ht="23.5" customHeight="1" spans="1:10">
      <c r="A623" s="219">
        <v>2080806</v>
      </c>
      <c r="B623" s="337" t="s">
        <v>596</v>
      </c>
      <c r="C623" s="206">
        <f>SUMIFS('02'!E:E,'02'!A:A,A623)</f>
        <v>410</v>
      </c>
      <c r="D623" s="206">
        <v>455</v>
      </c>
      <c r="E623" s="336">
        <f t="shared" si="40"/>
        <v>110.975609756098</v>
      </c>
      <c r="F623" s="334" t="str">
        <f t="shared" si="41"/>
        <v>是</v>
      </c>
      <c r="G623" s="181" t="str">
        <f t="shared" si="42"/>
        <v>项</v>
      </c>
      <c r="H623" s="181"/>
      <c r="I623" s="181" t="e">
        <f>SUMIF(#REF!,'12'!A623,#REF!)</f>
        <v>#REF!</v>
      </c>
      <c r="J623" s="181" t="e">
        <f t="shared" si="43"/>
        <v>#REF!</v>
      </c>
    </row>
    <row r="624" s="260" customFormat="1" ht="36" customHeight="1" spans="1:10">
      <c r="A624" s="219">
        <v>2080807</v>
      </c>
      <c r="B624" s="337" t="s">
        <v>597</v>
      </c>
      <c r="C624" s="206">
        <f>SUMIFS('02'!E:E,'02'!A:A,A624)</f>
        <v>0</v>
      </c>
      <c r="D624" s="206">
        <v>0</v>
      </c>
      <c r="E624" s="336">
        <f t="shared" si="40"/>
        <v>0</v>
      </c>
      <c r="F624" s="334" t="str">
        <f t="shared" si="41"/>
        <v>否</v>
      </c>
      <c r="G624" s="181" t="str">
        <f t="shared" si="42"/>
        <v>项</v>
      </c>
      <c r="H624" s="181"/>
      <c r="I624" s="181" t="e">
        <f>SUMIF(#REF!,'12'!A624,#REF!)</f>
        <v>#REF!</v>
      </c>
      <c r="J624" s="181" t="e">
        <f t="shared" si="43"/>
        <v>#REF!</v>
      </c>
    </row>
    <row r="625" s="260" customFormat="1" ht="23.5" customHeight="1" spans="1:10">
      <c r="A625" s="219">
        <v>2080808</v>
      </c>
      <c r="B625" s="337" t="s">
        <v>598</v>
      </c>
      <c r="C625" s="206">
        <f>SUMIFS('02'!E:E,'02'!A:A,A625)</f>
        <v>15</v>
      </c>
      <c r="D625" s="206">
        <v>0</v>
      </c>
      <c r="E625" s="336">
        <f t="shared" si="40"/>
        <v>0</v>
      </c>
      <c r="F625" s="334" t="str">
        <f t="shared" si="41"/>
        <v>是</v>
      </c>
      <c r="G625" s="181" t="str">
        <f t="shared" si="42"/>
        <v>项</v>
      </c>
      <c r="H625" s="181"/>
      <c r="I625" s="181" t="e">
        <f>SUMIF(#REF!,'12'!A625,#REF!)</f>
        <v>#REF!</v>
      </c>
      <c r="J625" s="181" t="e">
        <f t="shared" si="43"/>
        <v>#REF!</v>
      </c>
    </row>
    <row r="626" s="260" customFormat="1" ht="23.5" customHeight="1" spans="1:10">
      <c r="A626" s="219">
        <v>2080899</v>
      </c>
      <c r="B626" s="337" t="s">
        <v>599</v>
      </c>
      <c r="C626" s="206">
        <f>SUMIFS('02'!E:E,'02'!A:A,A626)</f>
        <v>1609</v>
      </c>
      <c r="D626" s="206">
        <v>1944</v>
      </c>
      <c r="E626" s="336">
        <f t="shared" si="40"/>
        <v>120.820385332505</v>
      </c>
      <c r="F626" s="334" t="str">
        <f t="shared" si="41"/>
        <v>是</v>
      </c>
      <c r="G626" s="181" t="str">
        <f t="shared" si="42"/>
        <v>项</v>
      </c>
      <c r="H626" s="181"/>
      <c r="I626" s="181" t="e">
        <f>SUMIF(#REF!,'12'!A626,#REF!)</f>
        <v>#REF!</v>
      </c>
      <c r="J626" s="181" t="e">
        <f t="shared" si="43"/>
        <v>#REF!</v>
      </c>
    </row>
    <row r="627" ht="23.5" customHeight="1" spans="1:10">
      <c r="A627" s="219">
        <v>20809</v>
      </c>
      <c r="B627" s="335" t="s">
        <v>600</v>
      </c>
      <c r="C627" s="147">
        <f>SUM(C628:C633)</f>
        <v>513</v>
      </c>
      <c r="D627" s="147">
        <f>SUM(D628:D633)</f>
        <v>416</v>
      </c>
      <c r="E627" s="336">
        <f t="shared" si="40"/>
        <v>81.0916179337232</v>
      </c>
      <c r="F627" s="334" t="str">
        <f t="shared" si="41"/>
        <v>是</v>
      </c>
      <c r="G627" s="181" t="str">
        <f t="shared" si="42"/>
        <v>款</v>
      </c>
      <c r="I627" s="181" t="e">
        <f>SUMIF(#REF!,'12'!A627,#REF!)</f>
        <v>#REF!</v>
      </c>
      <c r="J627" s="181" t="e">
        <f t="shared" si="43"/>
        <v>#REF!</v>
      </c>
    </row>
    <row r="628" s="260" customFormat="1" ht="23.5" customHeight="1" spans="1:10">
      <c r="A628" s="219">
        <v>2080901</v>
      </c>
      <c r="B628" s="337" t="s">
        <v>601</v>
      </c>
      <c r="C628" s="206">
        <f>SUMIFS('02'!E:E,'02'!A:A,A628)</f>
        <v>132</v>
      </c>
      <c r="D628" s="206">
        <v>227</v>
      </c>
      <c r="E628" s="336">
        <f t="shared" si="40"/>
        <v>171.969696969697</v>
      </c>
      <c r="F628" s="334" t="str">
        <f t="shared" si="41"/>
        <v>是</v>
      </c>
      <c r="G628" s="181" t="str">
        <f t="shared" si="42"/>
        <v>项</v>
      </c>
      <c r="H628" s="181"/>
      <c r="I628" s="181" t="e">
        <f>SUMIF(#REF!,'12'!A628,#REF!)</f>
        <v>#REF!</v>
      </c>
      <c r="J628" s="181" t="e">
        <f t="shared" si="43"/>
        <v>#REF!</v>
      </c>
    </row>
    <row r="629" s="260" customFormat="1" ht="23.5" customHeight="1" spans="1:10">
      <c r="A629" s="219">
        <v>2080902</v>
      </c>
      <c r="B629" s="337" t="s">
        <v>602</v>
      </c>
      <c r="C629" s="206">
        <f>SUMIFS('02'!E:E,'02'!A:A,A629)</f>
        <v>192</v>
      </c>
      <c r="D629" s="206">
        <v>18</v>
      </c>
      <c r="E629" s="336">
        <f t="shared" si="40"/>
        <v>9.375</v>
      </c>
      <c r="F629" s="334" t="str">
        <f t="shared" si="41"/>
        <v>是</v>
      </c>
      <c r="G629" s="181" t="str">
        <f t="shared" si="42"/>
        <v>项</v>
      </c>
      <c r="H629" s="181"/>
      <c r="I629" s="181" t="e">
        <f>SUMIF(#REF!,'12'!A629,#REF!)</f>
        <v>#REF!</v>
      </c>
      <c r="J629" s="181" t="e">
        <f t="shared" si="43"/>
        <v>#REF!</v>
      </c>
    </row>
    <row r="630" s="260" customFormat="1" ht="23.5" customHeight="1" spans="1:10">
      <c r="A630" s="219">
        <v>2080903</v>
      </c>
      <c r="B630" s="337" t="s">
        <v>603</v>
      </c>
      <c r="C630" s="206">
        <f>SUMIFS('02'!E:E,'02'!A:A,A630)</f>
        <v>47</v>
      </c>
      <c r="D630" s="206">
        <v>44</v>
      </c>
      <c r="E630" s="336">
        <f t="shared" si="40"/>
        <v>93.6170212765958</v>
      </c>
      <c r="F630" s="334" t="str">
        <f t="shared" si="41"/>
        <v>是</v>
      </c>
      <c r="G630" s="181" t="str">
        <f t="shared" si="42"/>
        <v>项</v>
      </c>
      <c r="H630" s="181"/>
      <c r="I630" s="181" t="e">
        <f>SUMIF(#REF!,'12'!A630,#REF!)</f>
        <v>#REF!</v>
      </c>
      <c r="J630" s="181" t="e">
        <f t="shared" si="43"/>
        <v>#REF!</v>
      </c>
    </row>
    <row r="631" s="260" customFormat="1" ht="23.5" customHeight="1" spans="1:10">
      <c r="A631" s="219">
        <v>2080904</v>
      </c>
      <c r="B631" s="337" t="s">
        <v>604</v>
      </c>
      <c r="C631" s="206">
        <f>SUMIFS('02'!E:E,'02'!A:A,A631)</f>
        <v>9</v>
      </c>
      <c r="D631" s="206">
        <v>12</v>
      </c>
      <c r="E631" s="336">
        <f t="shared" si="40"/>
        <v>133.333333333333</v>
      </c>
      <c r="F631" s="334" t="str">
        <f t="shared" si="41"/>
        <v>是</v>
      </c>
      <c r="G631" s="181" t="str">
        <f t="shared" si="42"/>
        <v>项</v>
      </c>
      <c r="H631" s="181"/>
      <c r="I631" s="181" t="e">
        <f>SUMIF(#REF!,'12'!A631,#REF!)</f>
        <v>#REF!</v>
      </c>
      <c r="J631" s="181" t="e">
        <f t="shared" si="43"/>
        <v>#REF!</v>
      </c>
    </row>
    <row r="632" s="260" customFormat="1" ht="23.5" customHeight="1" spans="1:10">
      <c r="A632" s="219">
        <v>2080905</v>
      </c>
      <c r="B632" s="337" t="s">
        <v>605</v>
      </c>
      <c r="C632" s="206">
        <f>SUMIFS('02'!E:E,'02'!A:A,A632)</f>
        <v>54</v>
      </c>
      <c r="D632" s="206">
        <v>0</v>
      </c>
      <c r="E632" s="336">
        <f t="shared" si="40"/>
        <v>0</v>
      </c>
      <c r="F632" s="334" t="str">
        <f t="shared" si="41"/>
        <v>是</v>
      </c>
      <c r="G632" s="181" t="str">
        <f t="shared" si="42"/>
        <v>项</v>
      </c>
      <c r="H632" s="181"/>
      <c r="I632" s="181" t="e">
        <f>SUMIF(#REF!,'12'!A632,#REF!)</f>
        <v>#REF!</v>
      </c>
      <c r="J632" s="181" t="e">
        <f t="shared" si="43"/>
        <v>#REF!</v>
      </c>
    </row>
    <row r="633" s="260" customFormat="1" ht="23.5" customHeight="1" spans="1:10">
      <c r="A633" s="219">
        <v>2080999</v>
      </c>
      <c r="B633" s="337" t="s">
        <v>606</v>
      </c>
      <c r="C633" s="206">
        <f>SUMIFS('02'!E:E,'02'!A:A,A633)</f>
        <v>79</v>
      </c>
      <c r="D633" s="206">
        <v>115</v>
      </c>
      <c r="E633" s="336">
        <f t="shared" si="40"/>
        <v>145.569620253165</v>
      </c>
      <c r="F633" s="334" t="str">
        <f t="shared" si="41"/>
        <v>是</v>
      </c>
      <c r="G633" s="181" t="str">
        <f t="shared" si="42"/>
        <v>项</v>
      </c>
      <c r="H633" s="181"/>
      <c r="I633" s="181" t="e">
        <f>SUMIF(#REF!,'12'!A633,#REF!)</f>
        <v>#REF!</v>
      </c>
      <c r="J633" s="181" t="e">
        <f t="shared" si="43"/>
        <v>#REF!</v>
      </c>
    </row>
    <row r="634" ht="23.5" customHeight="1" spans="1:10">
      <c r="A634" s="219">
        <v>20810</v>
      </c>
      <c r="B634" s="335" t="s">
        <v>607</v>
      </c>
      <c r="C634" s="147">
        <f>SUM(C635:C641)</f>
        <v>3164</v>
      </c>
      <c r="D634" s="147">
        <f>SUM(D635:D641)</f>
        <v>3342</v>
      </c>
      <c r="E634" s="336">
        <f t="shared" si="40"/>
        <v>105.625790139064</v>
      </c>
      <c r="F634" s="334" t="str">
        <f t="shared" si="41"/>
        <v>是</v>
      </c>
      <c r="G634" s="181" t="str">
        <f t="shared" si="42"/>
        <v>款</v>
      </c>
      <c r="I634" s="181" t="e">
        <f>SUMIF(#REF!,'12'!A634,#REF!)</f>
        <v>#REF!</v>
      </c>
      <c r="J634" s="181" t="e">
        <f t="shared" si="43"/>
        <v>#REF!</v>
      </c>
    </row>
    <row r="635" s="260" customFormat="1" ht="23.5" customHeight="1" spans="1:10">
      <c r="A635" s="219">
        <v>2081001</v>
      </c>
      <c r="B635" s="337" t="s">
        <v>608</v>
      </c>
      <c r="C635" s="206">
        <f>SUMIFS('02'!E:E,'02'!A:A,A635)</f>
        <v>69</v>
      </c>
      <c r="D635" s="206">
        <v>60</v>
      </c>
      <c r="E635" s="336">
        <f t="shared" si="40"/>
        <v>86.9565217391304</v>
      </c>
      <c r="F635" s="334" t="str">
        <f t="shared" si="41"/>
        <v>是</v>
      </c>
      <c r="G635" s="181" t="str">
        <f t="shared" si="42"/>
        <v>项</v>
      </c>
      <c r="H635" s="181"/>
      <c r="I635" s="181" t="e">
        <f>SUMIF(#REF!,'12'!A635,#REF!)</f>
        <v>#REF!</v>
      </c>
      <c r="J635" s="181" t="e">
        <f t="shared" si="43"/>
        <v>#REF!</v>
      </c>
    </row>
    <row r="636" s="260" customFormat="1" ht="23.5" customHeight="1" spans="1:10">
      <c r="A636" s="219">
        <v>2081002</v>
      </c>
      <c r="B636" s="337" t="s">
        <v>609</v>
      </c>
      <c r="C636" s="206">
        <f>SUMIFS('02'!E:E,'02'!A:A,A636)</f>
        <v>526</v>
      </c>
      <c r="D636" s="206">
        <v>686</v>
      </c>
      <c r="E636" s="336">
        <f t="shared" si="40"/>
        <v>130.41825095057</v>
      </c>
      <c r="F636" s="334" t="str">
        <f t="shared" si="41"/>
        <v>是</v>
      </c>
      <c r="G636" s="181" t="str">
        <f t="shared" si="42"/>
        <v>项</v>
      </c>
      <c r="H636" s="181"/>
      <c r="I636" s="181" t="e">
        <f>SUMIF(#REF!,'12'!A636,#REF!)</f>
        <v>#REF!</v>
      </c>
      <c r="J636" s="181" t="e">
        <f t="shared" si="43"/>
        <v>#REF!</v>
      </c>
    </row>
    <row r="637" s="260" customFormat="1" ht="36" customHeight="1" spans="1:10">
      <c r="A637" s="219">
        <v>2081003</v>
      </c>
      <c r="B637" s="337" t="s">
        <v>610</v>
      </c>
      <c r="C637" s="206">
        <f>SUMIFS('02'!E:E,'02'!A:A,A637)</f>
        <v>0</v>
      </c>
      <c r="D637" s="206">
        <v>0</v>
      </c>
      <c r="E637" s="336">
        <f t="shared" si="40"/>
        <v>0</v>
      </c>
      <c r="F637" s="334" t="str">
        <f t="shared" si="41"/>
        <v>否</v>
      </c>
      <c r="G637" s="181" t="str">
        <f t="shared" si="42"/>
        <v>项</v>
      </c>
      <c r="H637" s="181"/>
      <c r="I637" s="181" t="e">
        <f>SUMIF(#REF!,'12'!A637,#REF!)</f>
        <v>#REF!</v>
      </c>
      <c r="J637" s="181" t="e">
        <f t="shared" si="43"/>
        <v>#REF!</v>
      </c>
    </row>
    <row r="638" s="260" customFormat="1" ht="23.5" customHeight="1" spans="1:10">
      <c r="A638" s="219">
        <v>2081004</v>
      </c>
      <c r="B638" s="337" t="s">
        <v>611</v>
      </c>
      <c r="C638" s="206">
        <f>SUMIFS('02'!E:E,'02'!A:A,A638)</f>
        <v>2411</v>
      </c>
      <c r="D638" s="206">
        <v>1322</v>
      </c>
      <c r="E638" s="336">
        <f t="shared" si="40"/>
        <v>54.8320199087515</v>
      </c>
      <c r="F638" s="334" t="str">
        <f t="shared" si="41"/>
        <v>是</v>
      </c>
      <c r="G638" s="181" t="str">
        <f t="shared" si="42"/>
        <v>项</v>
      </c>
      <c r="H638" s="181"/>
      <c r="I638" s="181" t="e">
        <f>SUMIF(#REF!,'12'!A638,#REF!)</f>
        <v>#REF!</v>
      </c>
      <c r="J638" s="181" t="e">
        <f t="shared" si="43"/>
        <v>#REF!</v>
      </c>
    </row>
    <row r="639" s="260" customFormat="1" ht="36" customHeight="1" spans="1:10">
      <c r="A639" s="219">
        <v>2081005</v>
      </c>
      <c r="B639" s="337" t="s">
        <v>612</v>
      </c>
      <c r="C639" s="206">
        <f>SUMIFS('02'!E:E,'02'!A:A,A639)</f>
        <v>0</v>
      </c>
      <c r="D639" s="206">
        <v>0</v>
      </c>
      <c r="E639" s="336">
        <f t="shared" si="40"/>
        <v>0</v>
      </c>
      <c r="F639" s="334" t="str">
        <f t="shared" si="41"/>
        <v>否</v>
      </c>
      <c r="G639" s="181" t="str">
        <f t="shared" si="42"/>
        <v>项</v>
      </c>
      <c r="H639" s="181"/>
      <c r="I639" s="181" t="e">
        <f>SUMIF(#REF!,'12'!A639,#REF!)</f>
        <v>#REF!</v>
      </c>
      <c r="J639" s="181" t="e">
        <f t="shared" si="43"/>
        <v>#REF!</v>
      </c>
    </row>
    <row r="640" s="260" customFormat="1" ht="23.5" customHeight="1" spans="1:10">
      <c r="A640" s="219">
        <v>2081006</v>
      </c>
      <c r="B640" s="337" t="s">
        <v>613</v>
      </c>
      <c r="C640" s="206">
        <f>SUMIFS('02'!E:E,'02'!A:A,A640)</f>
        <v>158</v>
      </c>
      <c r="D640" s="206">
        <v>1274</v>
      </c>
      <c r="E640" s="336">
        <f t="shared" si="40"/>
        <v>806.329113924051</v>
      </c>
      <c r="F640" s="334" t="str">
        <f t="shared" si="41"/>
        <v>是</v>
      </c>
      <c r="G640" s="181" t="str">
        <f t="shared" si="42"/>
        <v>项</v>
      </c>
      <c r="H640" s="181"/>
      <c r="I640" s="181" t="e">
        <f>SUMIF(#REF!,'12'!A640,#REF!)</f>
        <v>#REF!</v>
      </c>
      <c r="J640" s="181" t="e">
        <f t="shared" si="43"/>
        <v>#REF!</v>
      </c>
    </row>
    <row r="641" s="260" customFormat="1" ht="36" customHeight="1" spans="1:10">
      <c r="A641" s="219">
        <v>2081099</v>
      </c>
      <c r="B641" s="337" t="s">
        <v>614</v>
      </c>
      <c r="C641" s="206">
        <f>SUMIFS('02'!E:E,'02'!A:A,A641)</f>
        <v>0</v>
      </c>
      <c r="D641" s="206">
        <v>0</v>
      </c>
      <c r="E641" s="336">
        <f t="shared" si="40"/>
        <v>0</v>
      </c>
      <c r="F641" s="334" t="str">
        <f t="shared" si="41"/>
        <v>否</v>
      </c>
      <c r="G641" s="181" t="str">
        <f t="shared" si="42"/>
        <v>项</v>
      </c>
      <c r="H641" s="181"/>
      <c r="I641" s="181" t="e">
        <f>SUMIF(#REF!,'12'!A641,#REF!)</f>
        <v>#REF!</v>
      </c>
      <c r="J641" s="181" t="e">
        <f t="shared" si="43"/>
        <v>#REF!</v>
      </c>
    </row>
    <row r="642" ht="23.5" customHeight="1" spans="1:10">
      <c r="A642" s="219">
        <v>20811</v>
      </c>
      <c r="B642" s="335" t="s">
        <v>615</v>
      </c>
      <c r="C642" s="147">
        <f>SUM(C643:C650)</f>
        <v>874</v>
      </c>
      <c r="D642" s="147">
        <f>SUM(D643:D650)</f>
        <v>1309</v>
      </c>
      <c r="E642" s="336">
        <f t="shared" ref="E642:E705" si="44">IFERROR(IF(C642&lt;0,"",IFERROR(D642/C642,0))*100,0)</f>
        <v>149.771167048055</v>
      </c>
      <c r="F642" s="334" t="str">
        <f t="shared" si="41"/>
        <v>是</v>
      </c>
      <c r="G642" s="181" t="str">
        <f t="shared" si="42"/>
        <v>款</v>
      </c>
      <c r="I642" s="181" t="e">
        <f>SUMIF(#REF!,'12'!A642,#REF!)</f>
        <v>#REF!</v>
      </c>
      <c r="J642" s="181" t="e">
        <f t="shared" si="43"/>
        <v>#REF!</v>
      </c>
    </row>
    <row r="643" s="260" customFormat="1" ht="23.5" customHeight="1" spans="1:10">
      <c r="A643" s="219">
        <v>2081101</v>
      </c>
      <c r="B643" s="337" t="s">
        <v>187</v>
      </c>
      <c r="C643" s="206">
        <f>SUMIFS('02'!E:E,'02'!A:A,A643)</f>
        <v>108</v>
      </c>
      <c r="D643" s="206">
        <v>118</v>
      </c>
      <c r="E643" s="336">
        <f t="shared" si="44"/>
        <v>109.259259259259</v>
      </c>
      <c r="F643" s="334" t="str">
        <f t="shared" ref="F643:F706" si="45">IF(LEN(A643)=3,"是",IF(B643&lt;&gt;"",IF(SUM(C643:D643)&lt;&gt;0,"是","否"),"是"))</f>
        <v>是</v>
      </c>
      <c r="G643" s="181" t="str">
        <f t="shared" ref="G643:G706" si="46">IF(LEN(A643)=3,"类",IF(LEN(A643)=5,"款","项"))</f>
        <v>项</v>
      </c>
      <c r="H643" s="181"/>
      <c r="I643" s="181" t="e">
        <f>SUMIF(#REF!,'12'!A643,#REF!)</f>
        <v>#REF!</v>
      </c>
      <c r="J643" s="181" t="e">
        <f t="shared" ref="J643:J706" si="47">D643-I643</f>
        <v>#REF!</v>
      </c>
    </row>
    <row r="644" s="260" customFormat="1" ht="36" customHeight="1" spans="1:10">
      <c r="A644" s="219">
        <v>2081102</v>
      </c>
      <c r="B644" s="337" t="s">
        <v>188</v>
      </c>
      <c r="C644" s="206">
        <f>SUMIFS('02'!E:E,'02'!A:A,A644)</f>
        <v>0</v>
      </c>
      <c r="D644" s="206">
        <v>0</v>
      </c>
      <c r="E644" s="336">
        <f t="shared" si="44"/>
        <v>0</v>
      </c>
      <c r="F644" s="334" t="str">
        <f t="shared" si="45"/>
        <v>否</v>
      </c>
      <c r="G644" s="181" t="str">
        <f t="shared" si="46"/>
        <v>项</v>
      </c>
      <c r="H644" s="181"/>
      <c r="I644" s="181" t="e">
        <f>SUMIF(#REF!,'12'!A644,#REF!)</f>
        <v>#REF!</v>
      </c>
      <c r="J644" s="181" t="e">
        <f t="shared" si="47"/>
        <v>#REF!</v>
      </c>
    </row>
    <row r="645" s="260" customFormat="1" ht="36" customHeight="1" spans="1:10">
      <c r="A645" s="219">
        <v>2081103</v>
      </c>
      <c r="B645" s="337" t="s">
        <v>189</v>
      </c>
      <c r="C645" s="206">
        <f>SUMIFS('02'!E:E,'02'!A:A,A645)</f>
        <v>0</v>
      </c>
      <c r="D645" s="206">
        <v>0</v>
      </c>
      <c r="E645" s="336">
        <f t="shared" si="44"/>
        <v>0</v>
      </c>
      <c r="F645" s="334" t="str">
        <f t="shared" si="45"/>
        <v>否</v>
      </c>
      <c r="G645" s="181" t="str">
        <f t="shared" si="46"/>
        <v>项</v>
      </c>
      <c r="H645" s="181"/>
      <c r="I645" s="181" t="e">
        <f>SUMIF(#REF!,'12'!A645,#REF!)</f>
        <v>#REF!</v>
      </c>
      <c r="J645" s="181" t="e">
        <f t="shared" si="47"/>
        <v>#REF!</v>
      </c>
    </row>
    <row r="646" s="260" customFormat="1" ht="23.5" customHeight="1" spans="1:10">
      <c r="A646" s="219">
        <v>2081104</v>
      </c>
      <c r="B646" s="337" t="s">
        <v>616</v>
      </c>
      <c r="C646" s="206">
        <f>SUMIFS('02'!E:E,'02'!A:A,A646)</f>
        <v>121</v>
      </c>
      <c r="D646" s="206">
        <v>300</v>
      </c>
      <c r="E646" s="336">
        <f t="shared" si="44"/>
        <v>247.933884297521</v>
      </c>
      <c r="F646" s="334" t="str">
        <f t="shared" si="45"/>
        <v>是</v>
      </c>
      <c r="G646" s="181" t="str">
        <f t="shared" si="46"/>
        <v>项</v>
      </c>
      <c r="H646" s="181"/>
      <c r="I646" s="181" t="e">
        <f>SUMIF(#REF!,'12'!A646,#REF!)</f>
        <v>#REF!</v>
      </c>
      <c r="J646" s="181" t="e">
        <f t="shared" si="47"/>
        <v>#REF!</v>
      </c>
    </row>
    <row r="647" s="260" customFormat="1" ht="23.5" customHeight="1" spans="1:10">
      <c r="A647" s="219">
        <v>2081105</v>
      </c>
      <c r="B647" s="337" t="s">
        <v>617</v>
      </c>
      <c r="C647" s="206">
        <f>SUMIFS('02'!E:E,'02'!A:A,A647)</f>
        <v>35</v>
      </c>
      <c r="D647" s="206">
        <v>116</v>
      </c>
      <c r="E647" s="336">
        <f t="shared" si="44"/>
        <v>331.428571428571</v>
      </c>
      <c r="F647" s="334" t="str">
        <f t="shared" si="45"/>
        <v>是</v>
      </c>
      <c r="G647" s="181" t="str">
        <f t="shared" si="46"/>
        <v>项</v>
      </c>
      <c r="H647" s="181"/>
      <c r="I647" s="181" t="e">
        <f>SUMIF(#REF!,'12'!A647,#REF!)</f>
        <v>#REF!</v>
      </c>
      <c r="J647" s="181" t="e">
        <f t="shared" si="47"/>
        <v>#REF!</v>
      </c>
    </row>
    <row r="648" s="260" customFormat="1" ht="36" customHeight="1" spans="1:10">
      <c r="A648" s="219">
        <v>2081106</v>
      </c>
      <c r="B648" s="337" t="s">
        <v>618</v>
      </c>
      <c r="C648" s="206">
        <f>SUMIFS('02'!E:E,'02'!A:A,A648)</f>
        <v>0</v>
      </c>
      <c r="D648" s="206">
        <v>0</v>
      </c>
      <c r="E648" s="336">
        <f t="shared" si="44"/>
        <v>0</v>
      </c>
      <c r="F648" s="334" t="str">
        <f t="shared" si="45"/>
        <v>否</v>
      </c>
      <c r="G648" s="181" t="str">
        <f t="shared" si="46"/>
        <v>项</v>
      </c>
      <c r="H648" s="181"/>
      <c r="I648" s="181" t="e">
        <f>SUMIF(#REF!,'12'!A648,#REF!)</f>
        <v>#REF!</v>
      </c>
      <c r="J648" s="181" t="e">
        <f t="shared" si="47"/>
        <v>#REF!</v>
      </c>
    </row>
    <row r="649" s="260" customFormat="1" ht="23.5" customHeight="1" spans="1:10">
      <c r="A649" s="219">
        <v>2081107</v>
      </c>
      <c r="B649" s="337" t="s">
        <v>619</v>
      </c>
      <c r="C649" s="206">
        <f>SUMIFS('02'!E:E,'02'!A:A,A649)</f>
        <v>560</v>
      </c>
      <c r="D649" s="206">
        <v>739</v>
      </c>
      <c r="E649" s="336">
        <f t="shared" si="44"/>
        <v>131.964285714286</v>
      </c>
      <c r="F649" s="334" t="str">
        <f t="shared" si="45"/>
        <v>是</v>
      </c>
      <c r="G649" s="181" t="str">
        <f t="shared" si="46"/>
        <v>项</v>
      </c>
      <c r="H649" s="181"/>
      <c r="I649" s="181" t="e">
        <f>SUMIF(#REF!,'12'!A649,#REF!)</f>
        <v>#REF!</v>
      </c>
      <c r="J649" s="181" t="e">
        <f t="shared" si="47"/>
        <v>#REF!</v>
      </c>
    </row>
    <row r="650" s="260" customFormat="1" ht="23.5" customHeight="1" spans="1:10">
      <c r="A650" s="219">
        <v>2081199</v>
      </c>
      <c r="B650" s="337" t="s">
        <v>620</v>
      </c>
      <c r="C650" s="206">
        <f>SUMIFS('02'!E:E,'02'!A:A,A650)</f>
        <v>50</v>
      </c>
      <c r="D650" s="206">
        <v>36</v>
      </c>
      <c r="E650" s="336">
        <f t="shared" si="44"/>
        <v>72</v>
      </c>
      <c r="F650" s="334" t="str">
        <f t="shared" si="45"/>
        <v>是</v>
      </c>
      <c r="G650" s="181" t="str">
        <f t="shared" si="46"/>
        <v>项</v>
      </c>
      <c r="H650" s="181"/>
      <c r="I650" s="181" t="e">
        <f>SUMIF(#REF!,'12'!A650,#REF!)</f>
        <v>#REF!</v>
      </c>
      <c r="J650" s="181" t="e">
        <f t="shared" si="47"/>
        <v>#REF!</v>
      </c>
    </row>
    <row r="651" ht="23.5" customHeight="1" spans="1:10">
      <c r="A651" s="219">
        <v>20816</v>
      </c>
      <c r="B651" s="335" t="s">
        <v>621</v>
      </c>
      <c r="C651" s="147">
        <f>SUM(C652:C656)</f>
        <v>60</v>
      </c>
      <c r="D651" s="147">
        <f>SUM(D652:D656)</f>
        <v>65</v>
      </c>
      <c r="E651" s="336">
        <f t="shared" si="44"/>
        <v>108.333333333333</v>
      </c>
      <c r="F651" s="334" t="str">
        <f t="shared" si="45"/>
        <v>是</v>
      </c>
      <c r="G651" s="181" t="str">
        <f t="shared" si="46"/>
        <v>款</v>
      </c>
      <c r="I651" s="181" t="e">
        <f>SUMIF(#REF!,'12'!A651,#REF!)</f>
        <v>#REF!</v>
      </c>
      <c r="J651" s="181" t="e">
        <f t="shared" si="47"/>
        <v>#REF!</v>
      </c>
    </row>
    <row r="652" s="260" customFormat="1" ht="23.5" customHeight="1" spans="1:10">
      <c r="A652" s="219">
        <v>2081601</v>
      </c>
      <c r="B652" s="337" t="s">
        <v>187</v>
      </c>
      <c r="C652" s="206">
        <f>SUMIFS('02'!E:E,'02'!A:A,A652)</f>
        <v>60</v>
      </c>
      <c r="D652" s="206">
        <v>65</v>
      </c>
      <c r="E652" s="336">
        <f t="shared" si="44"/>
        <v>108.333333333333</v>
      </c>
      <c r="F652" s="334" t="str">
        <f t="shared" si="45"/>
        <v>是</v>
      </c>
      <c r="G652" s="181" t="str">
        <f t="shared" si="46"/>
        <v>项</v>
      </c>
      <c r="H652" s="181"/>
      <c r="I652" s="181" t="e">
        <f>SUMIF(#REF!,'12'!A652,#REF!)</f>
        <v>#REF!</v>
      </c>
      <c r="J652" s="181" t="e">
        <f t="shared" si="47"/>
        <v>#REF!</v>
      </c>
    </row>
    <row r="653" s="260" customFormat="1" ht="36" customHeight="1" spans="1:10">
      <c r="A653" s="219">
        <v>2081602</v>
      </c>
      <c r="B653" s="337" t="s">
        <v>188</v>
      </c>
      <c r="C653" s="206">
        <f>SUMIFS('02'!E:E,'02'!A:A,A653)</f>
        <v>0</v>
      </c>
      <c r="D653" s="206">
        <v>0</v>
      </c>
      <c r="E653" s="336">
        <f t="shared" si="44"/>
        <v>0</v>
      </c>
      <c r="F653" s="334" t="str">
        <f t="shared" si="45"/>
        <v>否</v>
      </c>
      <c r="G653" s="181" t="str">
        <f t="shared" si="46"/>
        <v>项</v>
      </c>
      <c r="H653" s="181"/>
      <c r="I653" s="181" t="e">
        <f>SUMIF(#REF!,'12'!A653,#REF!)</f>
        <v>#REF!</v>
      </c>
      <c r="J653" s="181" t="e">
        <f t="shared" si="47"/>
        <v>#REF!</v>
      </c>
    </row>
    <row r="654" s="260" customFormat="1" ht="36" customHeight="1" spans="1:10">
      <c r="A654" s="219">
        <v>2081603</v>
      </c>
      <c r="B654" s="337" t="s">
        <v>189</v>
      </c>
      <c r="C654" s="206">
        <f>SUMIFS('02'!E:E,'02'!A:A,A654)</f>
        <v>0</v>
      </c>
      <c r="D654" s="206">
        <v>0</v>
      </c>
      <c r="E654" s="336">
        <f t="shared" si="44"/>
        <v>0</v>
      </c>
      <c r="F654" s="334" t="str">
        <f t="shared" si="45"/>
        <v>否</v>
      </c>
      <c r="G654" s="181" t="str">
        <f t="shared" si="46"/>
        <v>项</v>
      </c>
      <c r="H654" s="181"/>
      <c r="I654" s="181" t="e">
        <f>SUMIF(#REF!,'12'!A654,#REF!)</f>
        <v>#REF!</v>
      </c>
      <c r="J654" s="181" t="e">
        <f t="shared" si="47"/>
        <v>#REF!</v>
      </c>
    </row>
    <row r="655" s="260" customFormat="1" ht="36" customHeight="1" spans="1:10">
      <c r="A655" s="215">
        <v>2081650</v>
      </c>
      <c r="B655" s="337" t="s">
        <v>196</v>
      </c>
      <c r="C655" s="206">
        <f>SUMIFS('02'!E:E,'02'!A:A,A655)</f>
        <v>0</v>
      </c>
      <c r="D655" s="206">
        <v>0</v>
      </c>
      <c r="E655" s="336">
        <f t="shared" si="44"/>
        <v>0</v>
      </c>
      <c r="F655" s="334" t="str">
        <f t="shared" si="45"/>
        <v>否</v>
      </c>
      <c r="G655" s="181" t="str">
        <f t="shared" si="46"/>
        <v>项</v>
      </c>
      <c r="H655" s="181"/>
      <c r="I655" s="181" t="e">
        <f>SUMIF(#REF!,'12'!A655,#REF!)</f>
        <v>#REF!</v>
      </c>
      <c r="J655" s="181" t="e">
        <f t="shared" si="47"/>
        <v>#REF!</v>
      </c>
    </row>
    <row r="656" s="260" customFormat="1" ht="36" customHeight="1" spans="1:10">
      <c r="A656" s="219">
        <v>2081699</v>
      </c>
      <c r="B656" s="337" t="s">
        <v>622</v>
      </c>
      <c r="C656" s="206">
        <f>SUMIFS('02'!E:E,'02'!A:A,A656)</f>
        <v>0</v>
      </c>
      <c r="D656" s="206">
        <v>0</v>
      </c>
      <c r="E656" s="336">
        <f t="shared" si="44"/>
        <v>0</v>
      </c>
      <c r="F656" s="334" t="str">
        <f t="shared" si="45"/>
        <v>否</v>
      </c>
      <c r="G656" s="181" t="str">
        <f t="shared" si="46"/>
        <v>项</v>
      </c>
      <c r="H656" s="181"/>
      <c r="I656" s="181" t="e">
        <f>SUMIF(#REF!,'12'!A656,#REF!)</f>
        <v>#REF!</v>
      </c>
      <c r="J656" s="181" t="e">
        <f t="shared" si="47"/>
        <v>#REF!</v>
      </c>
    </row>
    <row r="657" ht="23.5" customHeight="1" spans="1:10">
      <c r="A657" s="219">
        <v>20819</v>
      </c>
      <c r="B657" s="335" t="s">
        <v>623</v>
      </c>
      <c r="C657" s="147">
        <f>SUM(C658:C659)</f>
        <v>3379</v>
      </c>
      <c r="D657" s="147">
        <f>SUM(D658:D659)</f>
        <v>4294</v>
      </c>
      <c r="E657" s="336">
        <f t="shared" si="44"/>
        <v>127.079017460787</v>
      </c>
      <c r="F657" s="334" t="str">
        <f t="shared" si="45"/>
        <v>是</v>
      </c>
      <c r="G657" s="181" t="str">
        <f t="shared" si="46"/>
        <v>款</v>
      </c>
      <c r="I657" s="181" t="e">
        <f>SUMIF(#REF!,'12'!A657,#REF!)</f>
        <v>#REF!</v>
      </c>
      <c r="J657" s="181" t="e">
        <f t="shared" si="47"/>
        <v>#REF!</v>
      </c>
    </row>
    <row r="658" s="260" customFormat="1" ht="23.5" customHeight="1" spans="1:10">
      <c r="A658" s="219">
        <v>2081901</v>
      </c>
      <c r="B658" s="337" t="s">
        <v>624</v>
      </c>
      <c r="C658" s="206">
        <f>SUMIFS('02'!E:E,'02'!A:A,A658)</f>
        <v>1227</v>
      </c>
      <c r="D658" s="206">
        <v>2528</v>
      </c>
      <c r="E658" s="336">
        <f t="shared" si="44"/>
        <v>206.030969845151</v>
      </c>
      <c r="F658" s="334" t="str">
        <f t="shared" si="45"/>
        <v>是</v>
      </c>
      <c r="G658" s="181" t="str">
        <f t="shared" si="46"/>
        <v>项</v>
      </c>
      <c r="H658" s="181"/>
      <c r="I658" s="181" t="e">
        <f>SUMIF(#REF!,'12'!A658,#REF!)</f>
        <v>#REF!</v>
      </c>
      <c r="J658" s="181" t="e">
        <f t="shared" si="47"/>
        <v>#REF!</v>
      </c>
    </row>
    <row r="659" s="260" customFormat="1" ht="23.5" customHeight="1" spans="1:10">
      <c r="A659" s="219">
        <v>2081902</v>
      </c>
      <c r="B659" s="337" t="s">
        <v>625</v>
      </c>
      <c r="C659" s="206">
        <f>SUMIFS('02'!E:E,'02'!A:A,A659)</f>
        <v>2152</v>
      </c>
      <c r="D659" s="206">
        <v>1766</v>
      </c>
      <c r="E659" s="336">
        <f t="shared" si="44"/>
        <v>82.0631970260223</v>
      </c>
      <c r="F659" s="334" t="str">
        <f t="shared" si="45"/>
        <v>是</v>
      </c>
      <c r="G659" s="181" t="str">
        <f t="shared" si="46"/>
        <v>项</v>
      </c>
      <c r="H659" s="181"/>
      <c r="I659" s="181" t="e">
        <f>SUMIF(#REF!,'12'!A659,#REF!)</f>
        <v>#REF!</v>
      </c>
      <c r="J659" s="181" t="e">
        <f t="shared" si="47"/>
        <v>#REF!</v>
      </c>
    </row>
    <row r="660" ht="23.5" customHeight="1" spans="1:10">
      <c r="A660" s="219">
        <v>20820</v>
      </c>
      <c r="B660" s="335" t="s">
        <v>626</v>
      </c>
      <c r="C660" s="147">
        <f>SUM(C661:C662)</f>
        <v>93</v>
      </c>
      <c r="D660" s="147">
        <f>SUM(D661:D662)</f>
        <v>166</v>
      </c>
      <c r="E660" s="336">
        <f t="shared" si="44"/>
        <v>178.494623655914</v>
      </c>
      <c r="F660" s="334" t="str">
        <f t="shared" si="45"/>
        <v>是</v>
      </c>
      <c r="G660" s="181" t="str">
        <f t="shared" si="46"/>
        <v>款</v>
      </c>
      <c r="I660" s="181" t="e">
        <f>SUMIF(#REF!,'12'!A660,#REF!)</f>
        <v>#REF!</v>
      </c>
      <c r="J660" s="181" t="e">
        <f t="shared" si="47"/>
        <v>#REF!</v>
      </c>
    </row>
    <row r="661" s="260" customFormat="1" ht="23.5" customHeight="1" spans="1:10">
      <c r="A661" s="219">
        <v>2082001</v>
      </c>
      <c r="B661" s="337" t="s">
        <v>627</v>
      </c>
      <c r="C661" s="206">
        <f>SUMIFS('02'!E:E,'02'!A:A,A661)</f>
        <v>93</v>
      </c>
      <c r="D661" s="206">
        <v>166</v>
      </c>
      <c r="E661" s="336">
        <f t="shared" si="44"/>
        <v>178.494623655914</v>
      </c>
      <c r="F661" s="334" t="str">
        <f t="shared" si="45"/>
        <v>是</v>
      </c>
      <c r="G661" s="181" t="str">
        <f t="shared" si="46"/>
        <v>项</v>
      </c>
      <c r="H661" s="181"/>
      <c r="I661" s="181" t="e">
        <f>SUMIF(#REF!,'12'!A661,#REF!)</f>
        <v>#REF!</v>
      </c>
      <c r="J661" s="181" t="e">
        <f t="shared" si="47"/>
        <v>#REF!</v>
      </c>
    </row>
    <row r="662" s="260" customFormat="1" ht="36" customHeight="1" spans="1:10">
      <c r="A662" s="219">
        <v>2082002</v>
      </c>
      <c r="B662" s="337" t="s">
        <v>628</v>
      </c>
      <c r="C662" s="206">
        <f>SUMIFS('02'!E:E,'02'!A:A,A662)</f>
        <v>0</v>
      </c>
      <c r="D662" s="206">
        <v>0</v>
      </c>
      <c r="E662" s="336">
        <f t="shared" si="44"/>
        <v>0</v>
      </c>
      <c r="F662" s="334" t="str">
        <f t="shared" si="45"/>
        <v>否</v>
      </c>
      <c r="G662" s="181" t="str">
        <f t="shared" si="46"/>
        <v>项</v>
      </c>
      <c r="H662" s="181"/>
      <c r="I662" s="181" t="e">
        <f>SUMIF(#REF!,'12'!A662,#REF!)</f>
        <v>#REF!</v>
      </c>
      <c r="J662" s="181" t="e">
        <f t="shared" si="47"/>
        <v>#REF!</v>
      </c>
    </row>
    <row r="663" ht="23.5" customHeight="1" spans="1:10">
      <c r="A663" s="219">
        <v>20821</v>
      </c>
      <c r="B663" s="335" t="s">
        <v>629</v>
      </c>
      <c r="C663" s="147">
        <f>SUM(C664:C665)</f>
        <v>631</v>
      </c>
      <c r="D663" s="147">
        <f>SUM(D664:D665)</f>
        <v>1040</v>
      </c>
      <c r="E663" s="336">
        <f t="shared" si="44"/>
        <v>164.817749603803</v>
      </c>
      <c r="F663" s="334" t="str">
        <f t="shared" si="45"/>
        <v>是</v>
      </c>
      <c r="G663" s="181" t="str">
        <f t="shared" si="46"/>
        <v>款</v>
      </c>
      <c r="I663" s="181" t="e">
        <f>SUMIF(#REF!,'12'!A663,#REF!)</f>
        <v>#REF!</v>
      </c>
      <c r="J663" s="181" t="e">
        <f t="shared" si="47"/>
        <v>#REF!</v>
      </c>
    </row>
    <row r="664" s="260" customFormat="1" ht="23.5" customHeight="1" spans="1:10">
      <c r="A664" s="219">
        <v>2082101</v>
      </c>
      <c r="B664" s="337" t="s">
        <v>630</v>
      </c>
      <c r="C664" s="206">
        <f>SUMIFS('02'!E:E,'02'!A:A,A664)</f>
        <v>140</v>
      </c>
      <c r="D664" s="206">
        <v>667</v>
      </c>
      <c r="E664" s="336">
        <f t="shared" si="44"/>
        <v>476.428571428571</v>
      </c>
      <c r="F664" s="334" t="str">
        <f t="shared" si="45"/>
        <v>是</v>
      </c>
      <c r="G664" s="181" t="str">
        <f t="shared" si="46"/>
        <v>项</v>
      </c>
      <c r="H664" s="181"/>
      <c r="I664" s="181" t="e">
        <f>SUMIF(#REF!,'12'!A664,#REF!)</f>
        <v>#REF!</v>
      </c>
      <c r="J664" s="181" t="e">
        <f t="shared" si="47"/>
        <v>#REF!</v>
      </c>
    </row>
    <row r="665" s="260" customFormat="1" ht="23.5" customHeight="1" spans="1:10">
      <c r="A665" s="219">
        <v>2082102</v>
      </c>
      <c r="B665" s="337" t="s">
        <v>631</v>
      </c>
      <c r="C665" s="206">
        <f>SUMIFS('02'!E:E,'02'!A:A,A665)</f>
        <v>491</v>
      </c>
      <c r="D665" s="206">
        <v>373</v>
      </c>
      <c r="E665" s="336">
        <f t="shared" si="44"/>
        <v>75.9674134419552</v>
      </c>
      <c r="F665" s="334" t="str">
        <f t="shared" si="45"/>
        <v>是</v>
      </c>
      <c r="G665" s="181" t="str">
        <f t="shared" si="46"/>
        <v>项</v>
      </c>
      <c r="H665" s="181"/>
      <c r="I665" s="181" t="e">
        <f>SUMIF(#REF!,'12'!A665,#REF!)</f>
        <v>#REF!</v>
      </c>
      <c r="J665" s="181" t="e">
        <f t="shared" si="47"/>
        <v>#REF!</v>
      </c>
    </row>
    <row r="666" s="260" customFormat="1" ht="36" customHeight="1" spans="1:10">
      <c r="A666" s="219">
        <v>20824</v>
      </c>
      <c r="B666" s="335" t="s">
        <v>632</v>
      </c>
      <c r="C666" s="339">
        <f>SUM(C667:C668)</f>
        <v>0</v>
      </c>
      <c r="D666" s="339">
        <f>SUM(D667:D668)</f>
        <v>0</v>
      </c>
      <c r="E666" s="336">
        <f t="shared" si="44"/>
        <v>0</v>
      </c>
      <c r="F666" s="334" t="str">
        <f t="shared" si="45"/>
        <v>否</v>
      </c>
      <c r="G666" s="181" t="str">
        <f t="shared" si="46"/>
        <v>款</v>
      </c>
      <c r="H666" s="181"/>
      <c r="I666" s="181" t="e">
        <f>SUMIF(#REF!,'12'!A666,#REF!)</f>
        <v>#REF!</v>
      </c>
      <c r="J666" s="181" t="e">
        <f t="shared" si="47"/>
        <v>#REF!</v>
      </c>
    </row>
    <row r="667" s="260" customFormat="1" ht="36" customHeight="1" spans="1:10">
      <c r="A667" s="219">
        <v>2082401</v>
      </c>
      <c r="B667" s="337" t="s">
        <v>633</v>
      </c>
      <c r="C667" s="206">
        <f>SUMIFS('02'!E:E,'02'!A:A,A667)</f>
        <v>0</v>
      </c>
      <c r="D667" s="206">
        <v>0</v>
      </c>
      <c r="E667" s="336">
        <f t="shared" si="44"/>
        <v>0</v>
      </c>
      <c r="F667" s="334" t="str">
        <f t="shared" si="45"/>
        <v>否</v>
      </c>
      <c r="G667" s="181" t="str">
        <f t="shared" si="46"/>
        <v>项</v>
      </c>
      <c r="H667" s="181"/>
      <c r="I667" s="181" t="e">
        <f>SUMIF(#REF!,'12'!A667,#REF!)</f>
        <v>#REF!</v>
      </c>
      <c r="J667" s="181" t="e">
        <f t="shared" si="47"/>
        <v>#REF!</v>
      </c>
    </row>
    <row r="668" s="260" customFormat="1" ht="36" customHeight="1" spans="1:10">
      <c r="A668" s="219">
        <v>2082402</v>
      </c>
      <c r="B668" s="337" t="s">
        <v>634</v>
      </c>
      <c r="C668" s="206">
        <f>SUMIFS('02'!E:E,'02'!A:A,A668)</f>
        <v>0</v>
      </c>
      <c r="D668" s="206">
        <v>0</v>
      </c>
      <c r="E668" s="336">
        <f t="shared" si="44"/>
        <v>0</v>
      </c>
      <c r="F668" s="334" t="str">
        <f t="shared" si="45"/>
        <v>否</v>
      </c>
      <c r="G668" s="181" t="str">
        <f t="shared" si="46"/>
        <v>项</v>
      </c>
      <c r="H668" s="181"/>
      <c r="I668" s="181" t="e">
        <f>SUMIF(#REF!,'12'!A668,#REF!)</f>
        <v>#REF!</v>
      </c>
      <c r="J668" s="181" t="e">
        <f t="shared" si="47"/>
        <v>#REF!</v>
      </c>
    </row>
    <row r="669" ht="23.5" customHeight="1" spans="1:10">
      <c r="A669" s="219">
        <v>20825</v>
      </c>
      <c r="B669" s="335" t="s">
        <v>635</v>
      </c>
      <c r="C669" s="147">
        <f>SUM(C670:C671)</f>
        <v>52</v>
      </c>
      <c r="D669" s="147">
        <f>SUM(D670:D671)</f>
        <v>43</v>
      </c>
      <c r="E669" s="336">
        <f t="shared" si="44"/>
        <v>82.6923076923077</v>
      </c>
      <c r="F669" s="334" t="str">
        <f t="shared" si="45"/>
        <v>是</v>
      </c>
      <c r="G669" s="181" t="str">
        <f t="shared" si="46"/>
        <v>款</v>
      </c>
      <c r="I669" s="181" t="e">
        <f>SUMIF(#REF!,'12'!A669,#REF!)</f>
        <v>#REF!</v>
      </c>
      <c r="J669" s="181" t="e">
        <f t="shared" si="47"/>
        <v>#REF!</v>
      </c>
    </row>
    <row r="670" s="260" customFormat="1" ht="36" customHeight="1" spans="1:10">
      <c r="A670" s="219">
        <v>2082501</v>
      </c>
      <c r="B670" s="337" t="s">
        <v>636</v>
      </c>
      <c r="C670" s="206">
        <f>SUMIFS('02'!E:E,'02'!A:A,A670)</f>
        <v>0</v>
      </c>
      <c r="D670" s="206">
        <v>0</v>
      </c>
      <c r="E670" s="336">
        <f t="shared" si="44"/>
        <v>0</v>
      </c>
      <c r="F670" s="334" t="str">
        <f t="shared" si="45"/>
        <v>否</v>
      </c>
      <c r="G670" s="181" t="str">
        <f t="shared" si="46"/>
        <v>项</v>
      </c>
      <c r="H670" s="181"/>
      <c r="I670" s="181" t="e">
        <f>SUMIF(#REF!,'12'!A670,#REF!)</f>
        <v>#REF!</v>
      </c>
      <c r="J670" s="181" t="e">
        <f t="shared" si="47"/>
        <v>#REF!</v>
      </c>
    </row>
    <row r="671" s="260" customFormat="1" ht="23.5" customHeight="1" spans="1:10">
      <c r="A671" s="219">
        <v>2082502</v>
      </c>
      <c r="B671" s="337" t="s">
        <v>637</v>
      </c>
      <c r="C671" s="206">
        <f>SUMIFS('02'!E:E,'02'!A:A,A671)</f>
        <v>52</v>
      </c>
      <c r="D671" s="206">
        <v>43</v>
      </c>
      <c r="E671" s="336">
        <f t="shared" si="44"/>
        <v>82.6923076923077</v>
      </c>
      <c r="F671" s="334" t="str">
        <f t="shared" si="45"/>
        <v>是</v>
      </c>
      <c r="G671" s="181" t="str">
        <f t="shared" si="46"/>
        <v>项</v>
      </c>
      <c r="H671" s="181"/>
      <c r="I671" s="181" t="e">
        <f>SUMIF(#REF!,'12'!A671,#REF!)</f>
        <v>#REF!</v>
      </c>
      <c r="J671" s="181" t="e">
        <f t="shared" si="47"/>
        <v>#REF!</v>
      </c>
    </row>
    <row r="672" ht="23.5" customHeight="1" spans="1:10">
      <c r="A672" s="219">
        <v>20826</v>
      </c>
      <c r="B672" s="335" t="s">
        <v>638</v>
      </c>
      <c r="C672" s="147">
        <f>SUM(C673:C675)</f>
        <v>459</v>
      </c>
      <c r="D672" s="147">
        <f>SUM(D673:D675)</f>
        <v>2909</v>
      </c>
      <c r="E672" s="336">
        <f t="shared" si="44"/>
        <v>633.769063180828</v>
      </c>
      <c r="F672" s="334" t="str">
        <f t="shared" si="45"/>
        <v>是</v>
      </c>
      <c r="G672" s="181" t="str">
        <f t="shared" si="46"/>
        <v>款</v>
      </c>
      <c r="I672" s="181" t="e">
        <f>SUMIF(#REF!,'12'!A672,#REF!)</f>
        <v>#REF!</v>
      </c>
      <c r="J672" s="181" t="e">
        <f t="shared" si="47"/>
        <v>#REF!</v>
      </c>
    </row>
    <row r="673" s="260" customFormat="1" ht="36" customHeight="1" spans="1:10">
      <c r="A673" s="219">
        <v>2082601</v>
      </c>
      <c r="B673" s="337" t="s">
        <v>639</v>
      </c>
      <c r="C673" s="206">
        <f>SUMIFS('02'!E:E,'02'!A:A,A673)</f>
        <v>0</v>
      </c>
      <c r="D673" s="206">
        <v>0</v>
      </c>
      <c r="E673" s="336">
        <f t="shared" si="44"/>
        <v>0</v>
      </c>
      <c r="F673" s="334" t="str">
        <f t="shared" si="45"/>
        <v>否</v>
      </c>
      <c r="G673" s="181" t="str">
        <f t="shared" si="46"/>
        <v>项</v>
      </c>
      <c r="H673" s="181"/>
      <c r="I673" s="181" t="e">
        <f>SUMIF(#REF!,'12'!A673,#REF!)</f>
        <v>#REF!</v>
      </c>
      <c r="J673" s="181" t="e">
        <f t="shared" si="47"/>
        <v>#REF!</v>
      </c>
    </row>
    <row r="674" s="260" customFormat="1" ht="23.5" customHeight="1" spans="1:10">
      <c r="A674" s="219">
        <v>2082602</v>
      </c>
      <c r="B674" s="337" t="s">
        <v>640</v>
      </c>
      <c r="C674" s="206">
        <f>SUMIFS('02'!E:E,'02'!A:A,A674)</f>
        <v>459</v>
      </c>
      <c r="D674" s="206">
        <v>2909</v>
      </c>
      <c r="E674" s="336">
        <f t="shared" si="44"/>
        <v>633.769063180828</v>
      </c>
      <c r="F674" s="334" t="str">
        <f t="shared" si="45"/>
        <v>是</v>
      </c>
      <c r="G674" s="181" t="str">
        <f t="shared" si="46"/>
        <v>项</v>
      </c>
      <c r="H674" s="181"/>
      <c r="I674" s="181" t="e">
        <f>SUMIF(#REF!,'12'!A674,#REF!)</f>
        <v>#REF!</v>
      </c>
      <c r="J674" s="181" t="e">
        <f t="shared" si="47"/>
        <v>#REF!</v>
      </c>
    </row>
    <row r="675" s="260" customFormat="1" ht="36" customHeight="1" spans="1:10">
      <c r="A675" s="219">
        <v>2082699</v>
      </c>
      <c r="B675" s="337" t="s">
        <v>641</v>
      </c>
      <c r="C675" s="206">
        <f>SUMIFS('02'!E:E,'02'!A:A,A675)</f>
        <v>0</v>
      </c>
      <c r="D675" s="206">
        <v>0</v>
      </c>
      <c r="E675" s="336">
        <f t="shared" si="44"/>
        <v>0</v>
      </c>
      <c r="F675" s="334" t="str">
        <f t="shared" si="45"/>
        <v>否</v>
      </c>
      <c r="G675" s="181" t="str">
        <f t="shared" si="46"/>
        <v>项</v>
      </c>
      <c r="H675" s="181"/>
      <c r="I675" s="181" t="e">
        <f>SUMIF(#REF!,'12'!A675,#REF!)</f>
        <v>#REF!</v>
      </c>
      <c r="J675" s="181" t="e">
        <f t="shared" si="47"/>
        <v>#REF!</v>
      </c>
    </row>
    <row r="676" ht="36" customHeight="1" spans="1:10">
      <c r="A676" s="219">
        <v>20827</v>
      </c>
      <c r="B676" s="335" t="s">
        <v>642</v>
      </c>
      <c r="C676" s="147">
        <f>SUM(C677:C679)</f>
        <v>0</v>
      </c>
      <c r="D676" s="147">
        <f>SUM(D677:D679)</f>
        <v>0</v>
      </c>
      <c r="E676" s="336">
        <f t="shared" si="44"/>
        <v>0</v>
      </c>
      <c r="F676" s="334" t="str">
        <f t="shared" si="45"/>
        <v>否</v>
      </c>
      <c r="G676" s="181" t="str">
        <f t="shared" si="46"/>
        <v>款</v>
      </c>
      <c r="I676" s="181" t="e">
        <f>SUMIF(#REF!,'12'!A676,#REF!)</f>
        <v>#REF!</v>
      </c>
      <c r="J676" s="181" t="e">
        <f t="shared" si="47"/>
        <v>#REF!</v>
      </c>
    </row>
    <row r="677" s="260" customFormat="1" ht="36" customHeight="1" spans="1:10">
      <c r="A677" s="219">
        <v>2082701</v>
      </c>
      <c r="B677" s="337" t="s">
        <v>643</v>
      </c>
      <c r="C677" s="206">
        <f>SUMIFS('02'!E:E,'02'!A:A,A677)</f>
        <v>0</v>
      </c>
      <c r="D677" s="206">
        <v>0</v>
      </c>
      <c r="E677" s="336">
        <f t="shared" si="44"/>
        <v>0</v>
      </c>
      <c r="F677" s="334" t="str">
        <f t="shared" si="45"/>
        <v>否</v>
      </c>
      <c r="G677" s="181" t="str">
        <f t="shared" si="46"/>
        <v>项</v>
      </c>
      <c r="H677" s="181"/>
      <c r="I677" s="181" t="e">
        <f>SUMIF(#REF!,'12'!A677,#REF!)</f>
        <v>#REF!</v>
      </c>
      <c r="J677" s="181" t="e">
        <f t="shared" si="47"/>
        <v>#REF!</v>
      </c>
    </row>
    <row r="678" s="260" customFormat="1" ht="36" customHeight="1" spans="1:10">
      <c r="A678" s="219">
        <v>2082702</v>
      </c>
      <c r="B678" s="337" t="s">
        <v>644</v>
      </c>
      <c r="C678" s="206">
        <f>SUMIFS('02'!E:E,'02'!A:A,A678)</f>
        <v>0</v>
      </c>
      <c r="D678" s="206">
        <v>0</v>
      </c>
      <c r="E678" s="336">
        <f t="shared" si="44"/>
        <v>0</v>
      </c>
      <c r="F678" s="334" t="str">
        <f t="shared" si="45"/>
        <v>否</v>
      </c>
      <c r="G678" s="181" t="str">
        <f t="shared" si="46"/>
        <v>项</v>
      </c>
      <c r="H678" s="181"/>
      <c r="I678" s="181" t="e">
        <f>SUMIF(#REF!,'12'!A678,#REF!)</f>
        <v>#REF!</v>
      </c>
      <c r="J678" s="181" t="e">
        <f t="shared" si="47"/>
        <v>#REF!</v>
      </c>
    </row>
    <row r="679" s="260" customFormat="1" ht="36" customHeight="1" spans="1:10">
      <c r="A679" s="219">
        <v>2082799</v>
      </c>
      <c r="B679" s="337" t="s">
        <v>645</v>
      </c>
      <c r="C679" s="206">
        <f>SUMIFS('02'!E:E,'02'!A:A,A679)</f>
        <v>0</v>
      </c>
      <c r="D679" s="206">
        <v>0</v>
      </c>
      <c r="E679" s="336">
        <f t="shared" si="44"/>
        <v>0</v>
      </c>
      <c r="F679" s="334" t="str">
        <f t="shared" si="45"/>
        <v>否</v>
      </c>
      <c r="G679" s="181" t="str">
        <f t="shared" si="46"/>
        <v>项</v>
      </c>
      <c r="H679" s="181"/>
      <c r="I679" s="181" t="e">
        <f>SUMIF(#REF!,'12'!A679,#REF!)</f>
        <v>#REF!</v>
      </c>
      <c r="J679" s="181" t="e">
        <f t="shared" si="47"/>
        <v>#REF!</v>
      </c>
    </row>
    <row r="680" ht="23.5" customHeight="1" spans="1:10">
      <c r="A680" s="219">
        <v>20828</v>
      </c>
      <c r="B680" s="335" t="s">
        <v>646</v>
      </c>
      <c r="C680" s="147">
        <f>SUM(C681:C688)</f>
        <v>353</v>
      </c>
      <c r="D680" s="147">
        <f>SUM(D681:D688)</f>
        <v>412</v>
      </c>
      <c r="E680" s="336">
        <f t="shared" si="44"/>
        <v>116.71388101983</v>
      </c>
      <c r="F680" s="334" t="str">
        <f t="shared" si="45"/>
        <v>是</v>
      </c>
      <c r="G680" s="181" t="str">
        <f t="shared" si="46"/>
        <v>款</v>
      </c>
      <c r="I680" s="181" t="e">
        <f>SUMIF(#REF!,'12'!A680,#REF!)</f>
        <v>#REF!</v>
      </c>
      <c r="J680" s="181" t="e">
        <f t="shared" si="47"/>
        <v>#REF!</v>
      </c>
    </row>
    <row r="681" s="260" customFormat="1" ht="23.5" customHeight="1" spans="1:10">
      <c r="A681" s="219">
        <v>2082801</v>
      </c>
      <c r="B681" s="337" t="s">
        <v>187</v>
      </c>
      <c r="C681" s="206">
        <f>SUMIFS('02'!E:E,'02'!A:A,A681)</f>
        <v>118</v>
      </c>
      <c r="D681" s="206">
        <v>94</v>
      </c>
      <c r="E681" s="336">
        <f t="shared" si="44"/>
        <v>79.6610169491525</v>
      </c>
      <c r="F681" s="334" t="str">
        <f t="shared" si="45"/>
        <v>是</v>
      </c>
      <c r="G681" s="181" t="str">
        <f t="shared" si="46"/>
        <v>项</v>
      </c>
      <c r="H681" s="181"/>
      <c r="I681" s="181" t="e">
        <f>SUMIF(#REF!,'12'!A681,#REF!)</f>
        <v>#REF!</v>
      </c>
      <c r="J681" s="181" t="e">
        <f t="shared" si="47"/>
        <v>#REF!</v>
      </c>
    </row>
    <row r="682" s="260" customFormat="1" ht="36" customHeight="1" spans="1:10">
      <c r="A682" s="219">
        <v>2082802</v>
      </c>
      <c r="B682" s="337" t="s">
        <v>188</v>
      </c>
      <c r="C682" s="206">
        <f>SUMIFS('02'!E:E,'02'!A:A,A682)</f>
        <v>0</v>
      </c>
      <c r="D682" s="206">
        <v>0</v>
      </c>
      <c r="E682" s="336">
        <f t="shared" si="44"/>
        <v>0</v>
      </c>
      <c r="F682" s="334" t="str">
        <f t="shared" si="45"/>
        <v>否</v>
      </c>
      <c r="G682" s="181" t="str">
        <f t="shared" si="46"/>
        <v>项</v>
      </c>
      <c r="H682" s="181"/>
      <c r="I682" s="181" t="e">
        <f>SUMIF(#REF!,'12'!A682,#REF!)</f>
        <v>#REF!</v>
      </c>
      <c r="J682" s="181" t="e">
        <f t="shared" si="47"/>
        <v>#REF!</v>
      </c>
    </row>
    <row r="683" s="260" customFormat="1" ht="36" customHeight="1" spans="1:10">
      <c r="A683" s="219">
        <v>2082803</v>
      </c>
      <c r="B683" s="337" t="s">
        <v>189</v>
      </c>
      <c r="C683" s="206">
        <f>SUMIFS('02'!E:E,'02'!A:A,A683)</f>
        <v>0</v>
      </c>
      <c r="D683" s="206">
        <v>0</v>
      </c>
      <c r="E683" s="336">
        <f t="shared" si="44"/>
        <v>0</v>
      </c>
      <c r="F683" s="334" t="str">
        <f t="shared" si="45"/>
        <v>否</v>
      </c>
      <c r="G683" s="181" t="str">
        <f t="shared" si="46"/>
        <v>项</v>
      </c>
      <c r="H683" s="181"/>
      <c r="I683" s="181" t="e">
        <f>SUMIF(#REF!,'12'!A683,#REF!)</f>
        <v>#REF!</v>
      </c>
      <c r="J683" s="181" t="e">
        <f t="shared" si="47"/>
        <v>#REF!</v>
      </c>
    </row>
    <row r="684" s="260" customFormat="1" ht="23.5" customHeight="1" spans="1:10">
      <c r="A684" s="219">
        <v>2082804</v>
      </c>
      <c r="B684" s="337" t="s">
        <v>647</v>
      </c>
      <c r="C684" s="206">
        <f>SUMIFS('02'!E:E,'02'!A:A,A684)</f>
        <v>138</v>
      </c>
      <c r="D684" s="206">
        <v>216</v>
      </c>
      <c r="E684" s="336">
        <f t="shared" si="44"/>
        <v>156.521739130435</v>
      </c>
      <c r="F684" s="334" t="str">
        <f t="shared" si="45"/>
        <v>是</v>
      </c>
      <c r="G684" s="181" t="str">
        <f t="shared" si="46"/>
        <v>项</v>
      </c>
      <c r="H684" s="181"/>
      <c r="I684" s="181" t="e">
        <f>SUMIF(#REF!,'12'!A684,#REF!)</f>
        <v>#REF!</v>
      </c>
      <c r="J684" s="181" t="e">
        <f t="shared" si="47"/>
        <v>#REF!</v>
      </c>
    </row>
    <row r="685" s="260" customFormat="1" ht="36" customHeight="1" spans="1:10">
      <c r="A685" s="219">
        <v>2082805</v>
      </c>
      <c r="B685" s="337" t="s">
        <v>648</v>
      </c>
      <c r="C685" s="206">
        <f>SUMIFS('02'!E:E,'02'!A:A,A685)</f>
        <v>0</v>
      </c>
      <c r="D685" s="206">
        <v>0</v>
      </c>
      <c r="E685" s="336">
        <f t="shared" si="44"/>
        <v>0</v>
      </c>
      <c r="F685" s="334" t="str">
        <f t="shared" si="45"/>
        <v>否</v>
      </c>
      <c r="G685" s="181" t="str">
        <f t="shared" si="46"/>
        <v>项</v>
      </c>
      <c r="H685" s="181"/>
      <c r="I685" s="181" t="e">
        <f>SUMIF(#REF!,'12'!A685,#REF!)</f>
        <v>#REF!</v>
      </c>
      <c r="J685" s="181" t="e">
        <f t="shared" si="47"/>
        <v>#REF!</v>
      </c>
    </row>
    <row r="686" s="260" customFormat="1" ht="36" customHeight="1" spans="1:10">
      <c r="A686" s="219">
        <v>2082806</v>
      </c>
      <c r="B686" s="337" t="s">
        <v>227</v>
      </c>
      <c r="C686" s="206">
        <f>SUMIFS('02'!E:E,'02'!A:A,A686)</f>
        <v>0</v>
      </c>
      <c r="D686" s="206">
        <v>0</v>
      </c>
      <c r="E686" s="336">
        <f t="shared" si="44"/>
        <v>0</v>
      </c>
      <c r="F686" s="334" t="str">
        <f t="shared" si="45"/>
        <v>否</v>
      </c>
      <c r="G686" s="181" t="str">
        <f t="shared" si="46"/>
        <v>项</v>
      </c>
      <c r="H686" s="181"/>
      <c r="I686" s="181" t="e">
        <f>SUMIF(#REF!,'12'!A686,#REF!)</f>
        <v>#REF!</v>
      </c>
      <c r="J686" s="181" t="e">
        <f t="shared" si="47"/>
        <v>#REF!</v>
      </c>
    </row>
    <row r="687" s="260" customFormat="1" ht="23.5" customHeight="1" spans="1:10">
      <c r="A687" s="219">
        <v>2082850</v>
      </c>
      <c r="B687" s="337" t="s">
        <v>196</v>
      </c>
      <c r="C687" s="206">
        <f>SUMIFS('02'!E:E,'02'!A:A,A687)</f>
        <v>97</v>
      </c>
      <c r="D687" s="206">
        <v>102</v>
      </c>
      <c r="E687" s="336">
        <f t="shared" si="44"/>
        <v>105.154639175258</v>
      </c>
      <c r="F687" s="334" t="str">
        <f t="shared" si="45"/>
        <v>是</v>
      </c>
      <c r="G687" s="181" t="str">
        <f t="shared" si="46"/>
        <v>项</v>
      </c>
      <c r="H687" s="181"/>
      <c r="I687" s="181" t="e">
        <f>SUMIF(#REF!,'12'!A687,#REF!)</f>
        <v>#REF!</v>
      </c>
      <c r="J687" s="181" t="e">
        <f t="shared" si="47"/>
        <v>#REF!</v>
      </c>
    </row>
    <row r="688" s="260" customFormat="1" ht="36" customHeight="1" spans="1:10">
      <c r="A688" s="219">
        <v>2082899</v>
      </c>
      <c r="B688" s="337" t="s">
        <v>649</v>
      </c>
      <c r="C688" s="206">
        <f>SUMIFS('02'!E:E,'02'!A:A,A688)</f>
        <v>0</v>
      </c>
      <c r="D688" s="206">
        <v>0</v>
      </c>
      <c r="E688" s="336">
        <f t="shared" si="44"/>
        <v>0</v>
      </c>
      <c r="F688" s="334" t="str">
        <f t="shared" si="45"/>
        <v>否</v>
      </c>
      <c r="G688" s="181" t="str">
        <f t="shared" si="46"/>
        <v>项</v>
      </c>
      <c r="H688" s="181"/>
      <c r="I688" s="181" t="e">
        <f>SUMIF(#REF!,'12'!A688,#REF!)</f>
        <v>#REF!</v>
      </c>
      <c r="J688" s="181" t="e">
        <f t="shared" si="47"/>
        <v>#REF!</v>
      </c>
    </row>
    <row r="689" ht="23.5" customHeight="1" spans="1:10">
      <c r="A689" s="219">
        <v>20830</v>
      </c>
      <c r="B689" s="335" t="s">
        <v>650</v>
      </c>
      <c r="C689" s="147">
        <f>SUM(C690:C691)</f>
        <v>23</v>
      </c>
      <c r="D689" s="147">
        <f>SUM(D690:D691)</f>
        <v>23</v>
      </c>
      <c r="E689" s="336">
        <f t="shared" si="44"/>
        <v>100</v>
      </c>
      <c r="F689" s="334" t="str">
        <f t="shared" si="45"/>
        <v>是</v>
      </c>
      <c r="G689" s="181" t="str">
        <f t="shared" si="46"/>
        <v>款</v>
      </c>
      <c r="I689" s="181" t="e">
        <f>SUMIF(#REF!,'12'!A689,#REF!)</f>
        <v>#REF!</v>
      </c>
      <c r="J689" s="181" t="e">
        <f t="shared" si="47"/>
        <v>#REF!</v>
      </c>
    </row>
    <row r="690" s="260" customFormat="1" ht="23.5" customHeight="1" spans="1:10">
      <c r="A690" s="219">
        <v>2083001</v>
      </c>
      <c r="B690" s="337" t="s">
        <v>651</v>
      </c>
      <c r="C690" s="206">
        <f>SUMIFS('02'!E:E,'02'!A:A,A690)</f>
        <v>23</v>
      </c>
      <c r="D690" s="206">
        <v>23</v>
      </c>
      <c r="E690" s="336">
        <f t="shared" si="44"/>
        <v>100</v>
      </c>
      <c r="F690" s="334" t="str">
        <f t="shared" si="45"/>
        <v>是</v>
      </c>
      <c r="G690" s="181" t="str">
        <f t="shared" si="46"/>
        <v>项</v>
      </c>
      <c r="H690" s="181"/>
      <c r="I690" s="181" t="e">
        <f>SUMIF(#REF!,'12'!A690,#REF!)</f>
        <v>#REF!</v>
      </c>
      <c r="J690" s="181" t="e">
        <f t="shared" si="47"/>
        <v>#REF!</v>
      </c>
    </row>
    <row r="691" s="260" customFormat="1" ht="36" customHeight="1" spans="1:10">
      <c r="A691" s="219">
        <v>2083099</v>
      </c>
      <c r="B691" s="337" t="s">
        <v>652</v>
      </c>
      <c r="C691" s="206">
        <f>SUMIFS('02'!E:E,'02'!A:A,A691)</f>
        <v>0</v>
      </c>
      <c r="D691" s="206">
        <v>0</v>
      </c>
      <c r="E691" s="336">
        <f t="shared" si="44"/>
        <v>0</v>
      </c>
      <c r="F691" s="334" t="str">
        <f t="shared" si="45"/>
        <v>否</v>
      </c>
      <c r="G691" s="181" t="str">
        <f t="shared" si="46"/>
        <v>项</v>
      </c>
      <c r="H691" s="181"/>
      <c r="I691" s="181" t="e">
        <f>SUMIF(#REF!,'12'!A691,#REF!)</f>
        <v>#REF!</v>
      </c>
      <c r="J691" s="181" t="e">
        <f t="shared" si="47"/>
        <v>#REF!</v>
      </c>
    </row>
    <row r="692" ht="23.5" customHeight="1" spans="1:10">
      <c r="A692" s="219">
        <v>20899</v>
      </c>
      <c r="B692" s="335" t="s">
        <v>653</v>
      </c>
      <c r="C692" s="147">
        <f>C693</f>
        <v>467</v>
      </c>
      <c r="D692" s="147">
        <f>D693</f>
        <v>722</v>
      </c>
      <c r="E692" s="336">
        <f t="shared" si="44"/>
        <v>154.603854389722</v>
      </c>
      <c r="F692" s="334" t="str">
        <f t="shared" si="45"/>
        <v>是</v>
      </c>
      <c r="G692" s="181" t="str">
        <f t="shared" si="46"/>
        <v>款</v>
      </c>
      <c r="I692" s="181" t="e">
        <f>SUMIF(#REF!,'12'!A692,#REF!)</f>
        <v>#REF!</v>
      </c>
      <c r="J692" s="181" t="e">
        <f t="shared" si="47"/>
        <v>#REF!</v>
      </c>
    </row>
    <row r="693" s="260" customFormat="1" ht="23.5" customHeight="1" spans="1:10">
      <c r="A693" s="342">
        <v>2089999</v>
      </c>
      <c r="B693" s="337" t="s">
        <v>653</v>
      </c>
      <c r="C693" s="206">
        <f>SUMIFS('02'!E:E,'02'!A:A,A693)</f>
        <v>467</v>
      </c>
      <c r="D693" s="206">
        <v>722</v>
      </c>
      <c r="E693" s="336">
        <f t="shared" si="44"/>
        <v>154.603854389722</v>
      </c>
      <c r="F693" s="334" t="str">
        <f t="shared" si="45"/>
        <v>是</v>
      </c>
      <c r="G693" s="181" t="str">
        <f t="shared" si="46"/>
        <v>项</v>
      </c>
      <c r="H693" s="181"/>
      <c r="I693" s="181" t="e">
        <f>SUMIF(#REF!,'12'!A693,#REF!)</f>
        <v>#REF!</v>
      </c>
      <c r="J693" s="181" t="e">
        <f t="shared" si="47"/>
        <v>#REF!</v>
      </c>
    </row>
    <row r="694" ht="23.5" customHeight="1" spans="1:10">
      <c r="A694" s="340">
        <v>210</v>
      </c>
      <c r="B694" s="332" t="s">
        <v>146</v>
      </c>
      <c r="C694" s="216">
        <f>SUM(C695,C700,C715,C719,C731,C735,C740,C744,C748,C751,C760,C767,C772,C776)</f>
        <v>21977</v>
      </c>
      <c r="D694" s="216">
        <f>SUM(D695,D700,D715,D719,D731,D735,D740,D744,D748,D751,D760,D767,D772,D776)</f>
        <v>21031</v>
      </c>
      <c r="E694" s="333">
        <f t="shared" si="44"/>
        <v>95.6954998407426</v>
      </c>
      <c r="F694" s="334" t="str">
        <f t="shared" si="45"/>
        <v>是</v>
      </c>
      <c r="G694" s="181" t="str">
        <f t="shared" si="46"/>
        <v>类</v>
      </c>
      <c r="I694" s="181" t="e">
        <f>SUMIF(#REF!,'12'!A694,#REF!)</f>
        <v>#REF!</v>
      </c>
      <c r="J694" s="181" t="e">
        <f t="shared" si="47"/>
        <v>#REF!</v>
      </c>
    </row>
    <row r="695" ht="23.5" customHeight="1" spans="1:10">
      <c r="A695" s="219">
        <v>21001</v>
      </c>
      <c r="B695" s="335" t="s">
        <v>654</v>
      </c>
      <c r="C695" s="147">
        <f>SUM(C696:C699)</f>
        <v>1354</v>
      </c>
      <c r="D695" s="147">
        <f>SUM(D696:D699)</f>
        <v>350</v>
      </c>
      <c r="E695" s="336">
        <f t="shared" si="44"/>
        <v>25.8493353028065</v>
      </c>
      <c r="F695" s="334" t="str">
        <f t="shared" si="45"/>
        <v>是</v>
      </c>
      <c r="G695" s="181" t="str">
        <f t="shared" si="46"/>
        <v>款</v>
      </c>
      <c r="I695" s="181" t="e">
        <f>SUMIF(#REF!,'12'!A695,#REF!)</f>
        <v>#REF!</v>
      </c>
      <c r="J695" s="181" t="e">
        <f t="shared" si="47"/>
        <v>#REF!</v>
      </c>
    </row>
    <row r="696" s="260" customFormat="1" ht="23.5" customHeight="1" spans="1:10">
      <c r="A696" s="219">
        <v>2100101</v>
      </c>
      <c r="B696" s="337" t="s">
        <v>187</v>
      </c>
      <c r="C696" s="206">
        <f>SUMIFS('02'!E:E,'02'!A:A,A696)</f>
        <v>302</v>
      </c>
      <c r="D696" s="206">
        <v>350</v>
      </c>
      <c r="E696" s="336">
        <f t="shared" si="44"/>
        <v>115.894039735099</v>
      </c>
      <c r="F696" s="334" t="str">
        <f t="shared" si="45"/>
        <v>是</v>
      </c>
      <c r="G696" s="181" t="str">
        <f t="shared" si="46"/>
        <v>项</v>
      </c>
      <c r="H696" s="181"/>
      <c r="I696" s="181" t="e">
        <f>SUMIF(#REF!,'12'!A696,#REF!)</f>
        <v>#REF!</v>
      </c>
      <c r="J696" s="181" t="e">
        <f t="shared" si="47"/>
        <v>#REF!</v>
      </c>
    </row>
    <row r="697" s="260" customFormat="1" ht="36" customHeight="1" spans="1:10">
      <c r="A697" s="219">
        <v>2100102</v>
      </c>
      <c r="B697" s="337" t="s">
        <v>188</v>
      </c>
      <c r="C697" s="206">
        <f>SUMIFS('02'!E:E,'02'!A:A,A697)</f>
        <v>0</v>
      </c>
      <c r="D697" s="206">
        <v>0</v>
      </c>
      <c r="E697" s="336">
        <f t="shared" si="44"/>
        <v>0</v>
      </c>
      <c r="F697" s="334" t="str">
        <f t="shared" si="45"/>
        <v>否</v>
      </c>
      <c r="G697" s="181" t="str">
        <f t="shared" si="46"/>
        <v>项</v>
      </c>
      <c r="H697" s="181"/>
      <c r="I697" s="181" t="e">
        <f>SUMIF(#REF!,'12'!A697,#REF!)</f>
        <v>#REF!</v>
      </c>
      <c r="J697" s="181" t="e">
        <f t="shared" si="47"/>
        <v>#REF!</v>
      </c>
    </row>
    <row r="698" s="260" customFormat="1" ht="36" customHeight="1" spans="1:10">
      <c r="A698" s="219">
        <v>2100103</v>
      </c>
      <c r="B698" s="337" t="s">
        <v>189</v>
      </c>
      <c r="C698" s="206">
        <f>SUMIFS('02'!E:E,'02'!A:A,A698)</f>
        <v>0</v>
      </c>
      <c r="D698" s="206">
        <v>0</v>
      </c>
      <c r="E698" s="336">
        <f t="shared" si="44"/>
        <v>0</v>
      </c>
      <c r="F698" s="334" t="str">
        <f t="shared" si="45"/>
        <v>否</v>
      </c>
      <c r="G698" s="181" t="str">
        <f t="shared" si="46"/>
        <v>项</v>
      </c>
      <c r="H698" s="181"/>
      <c r="I698" s="181" t="e">
        <f>SUMIF(#REF!,'12'!A698,#REF!)</f>
        <v>#REF!</v>
      </c>
      <c r="J698" s="181" t="e">
        <f t="shared" si="47"/>
        <v>#REF!</v>
      </c>
    </row>
    <row r="699" s="260" customFormat="1" ht="23.5" customHeight="1" spans="1:10">
      <c r="A699" s="219">
        <v>2100199</v>
      </c>
      <c r="B699" s="337" t="s">
        <v>655</v>
      </c>
      <c r="C699" s="206">
        <f>SUMIFS('02'!E:E,'02'!A:A,A699)</f>
        <v>1052</v>
      </c>
      <c r="D699" s="206">
        <v>0</v>
      </c>
      <c r="E699" s="336">
        <f t="shared" si="44"/>
        <v>0</v>
      </c>
      <c r="F699" s="334" t="str">
        <f t="shared" si="45"/>
        <v>是</v>
      </c>
      <c r="G699" s="181" t="str">
        <f t="shared" si="46"/>
        <v>项</v>
      </c>
      <c r="H699" s="181"/>
      <c r="I699" s="181" t="e">
        <f>SUMIF(#REF!,'12'!A699,#REF!)</f>
        <v>#REF!</v>
      </c>
      <c r="J699" s="181" t="e">
        <f t="shared" si="47"/>
        <v>#REF!</v>
      </c>
    </row>
    <row r="700" ht="23.5" customHeight="1" spans="1:10">
      <c r="A700" s="219">
        <v>21002</v>
      </c>
      <c r="B700" s="335" t="s">
        <v>656</v>
      </c>
      <c r="C700" s="147">
        <f>SUM(C701:C714)</f>
        <v>1140</v>
      </c>
      <c r="D700" s="147">
        <f>SUM(D701:D714)</f>
        <v>890</v>
      </c>
      <c r="E700" s="336">
        <f t="shared" si="44"/>
        <v>78.0701754385965</v>
      </c>
      <c r="F700" s="334" t="str">
        <f t="shared" si="45"/>
        <v>是</v>
      </c>
      <c r="G700" s="181" t="str">
        <f t="shared" si="46"/>
        <v>款</v>
      </c>
      <c r="I700" s="181" t="e">
        <f>SUMIF(#REF!,'12'!A700,#REF!)</f>
        <v>#REF!</v>
      </c>
      <c r="J700" s="181" t="e">
        <f t="shared" si="47"/>
        <v>#REF!</v>
      </c>
    </row>
    <row r="701" s="260" customFormat="1" ht="23.5" customHeight="1" spans="1:10">
      <c r="A701" s="219">
        <v>2100201</v>
      </c>
      <c r="B701" s="337" t="s">
        <v>657</v>
      </c>
      <c r="C701" s="206">
        <f>SUMIFS('02'!E:E,'02'!A:A,A701)</f>
        <v>757</v>
      </c>
      <c r="D701" s="206">
        <v>264</v>
      </c>
      <c r="E701" s="336">
        <f t="shared" si="44"/>
        <v>34.8745046235139</v>
      </c>
      <c r="F701" s="334" t="str">
        <f t="shared" si="45"/>
        <v>是</v>
      </c>
      <c r="G701" s="181" t="str">
        <f t="shared" si="46"/>
        <v>项</v>
      </c>
      <c r="H701" s="181"/>
      <c r="I701" s="181" t="e">
        <f>SUMIF(#REF!,'12'!A701,#REF!)</f>
        <v>#REF!</v>
      </c>
      <c r="J701" s="181" t="e">
        <f t="shared" si="47"/>
        <v>#REF!</v>
      </c>
    </row>
    <row r="702" s="260" customFormat="1" ht="23.5" customHeight="1" spans="1:10">
      <c r="A702" s="219">
        <v>2100202</v>
      </c>
      <c r="B702" s="337" t="s">
        <v>658</v>
      </c>
      <c r="C702" s="206">
        <f>SUMIFS('02'!E:E,'02'!A:A,A702)</f>
        <v>3</v>
      </c>
      <c r="D702" s="206">
        <v>106</v>
      </c>
      <c r="E702" s="336">
        <f t="shared" si="44"/>
        <v>3533.33333333333</v>
      </c>
      <c r="F702" s="334" t="str">
        <f t="shared" si="45"/>
        <v>是</v>
      </c>
      <c r="G702" s="181" t="str">
        <f t="shared" si="46"/>
        <v>项</v>
      </c>
      <c r="H702" s="181"/>
      <c r="I702" s="181" t="e">
        <f>SUMIF(#REF!,'12'!A702,#REF!)</f>
        <v>#REF!</v>
      </c>
      <c r="J702" s="181" t="e">
        <f t="shared" si="47"/>
        <v>#REF!</v>
      </c>
    </row>
    <row r="703" s="260" customFormat="1" ht="36" customHeight="1" spans="1:10">
      <c r="A703" s="219">
        <v>2100203</v>
      </c>
      <c r="B703" s="337" t="s">
        <v>659</v>
      </c>
      <c r="C703" s="206">
        <f>SUMIFS('02'!E:E,'02'!A:A,A703)</f>
        <v>0</v>
      </c>
      <c r="D703" s="206">
        <v>0</v>
      </c>
      <c r="E703" s="336">
        <f t="shared" si="44"/>
        <v>0</v>
      </c>
      <c r="F703" s="334" t="str">
        <f t="shared" si="45"/>
        <v>否</v>
      </c>
      <c r="G703" s="181" t="str">
        <f t="shared" si="46"/>
        <v>项</v>
      </c>
      <c r="H703" s="181"/>
      <c r="I703" s="181" t="e">
        <f>SUMIF(#REF!,'12'!A703,#REF!)</f>
        <v>#REF!</v>
      </c>
      <c r="J703" s="181" t="e">
        <f t="shared" si="47"/>
        <v>#REF!</v>
      </c>
    </row>
    <row r="704" s="260" customFormat="1" ht="36" customHeight="1" spans="1:10">
      <c r="A704" s="219">
        <v>2100204</v>
      </c>
      <c r="B704" s="337" t="s">
        <v>660</v>
      </c>
      <c r="C704" s="206">
        <f>SUMIFS('02'!E:E,'02'!A:A,A704)</f>
        <v>0</v>
      </c>
      <c r="D704" s="206">
        <v>0</v>
      </c>
      <c r="E704" s="336">
        <f t="shared" si="44"/>
        <v>0</v>
      </c>
      <c r="F704" s="334" t="str">
        <f t="shared" si="45"/>
        <v>否</v>
      </c>
      <c r="G704" s="181" t="str">
        <f t="shared" si="46"/>
        <v>项</v>
      </c>
      <c r="H704" s="181"/>
      <c r="I704" s="181" t="e">
        <f>SUMIF(#REF!,'12'!A704,#REF!)</f>
        <v>#REF!</v>
      </c>
      <c r="J704" s="181" t="e">
        <f t="shared" si="47"/>
        <v>#REF!</v>
      </c>
    </row>
    <row r="705" s="260" customFormat="1" ht="36" customHeight="1" spans="1:10">
      <c r="A705" s="219">
        <v>2100205</v>
      </c>
      <c r="B705" s="337" t="s">
        <v>661</v>
      </c>
      <c r="C705" s="206">
        <f>SUMIFS('02'!E:E,'02'!A:A,A705)</f>
        <v>0</v>
      </c>
      <c r="D705" s="206">
        <v>0</v>
      </c>
      <c r="E705" s="336">
        <f t="shared" si="44"/>
        <v>0</v>
      </c>
      <c r="F705" s="334" t="str">
        <f t="shared" si="45"/>
        <v>否</v>
      </c>
      <c r="G705" s="181" t="str">
        <f t="shared" si="46"/>
        <v>项</v>
      </c>
      <c r="H705" s="181"/>
      <c r="I705" s="181" t="e">
        <f>SUMIF(#REF!,'12'!A705,#REF!)</f>
        <v>#REF!</v>
      </c>
      <c r="J705" s="181" t="e">
        <f t="shared" si="47"/>
        <v>#REF!</v>
      </c>
    </row>
    <row r="706" s="260" customFormat="1" ht="36" customHeight="1" spans="1:10">
      <c r="A706" s="219">
        <v>2100206</v>
      </c>
      <c r="B706" s="337" t="s">
        <v>662</v>
      </c>
      <c r="C706" s="206">
        <f>SUMIFS('02'!E:E,'02'!A:A,A706)</f>
        <v>0</v>
      </c>
      <c r="D706" s="206">
        <v>0</v>
      </c>
      <c r="E706" s="336">
        <f t="shared" ref="E706:E759" si="48">IFERROR(IF(C706&lt;0,"",IFERROR(D706/C706,0))*100,0)</f>
        <v>0</v>
      </c>
      <c r="F706" s="334" t="str">
        <f t="shared" si="45"/>
        <v>否</v>
      </c>
      <c r="G706" s="181" t="str">
        <f t="shared" si="46"/>
        <v>项</v>
      </c>
      <c r="H706" s="181"/>
      <c r="I706" s="181" t="e">
        <f>SUMIF(#REF!,'12'!A706,#REF!)</f>
        <v>#REF!</v>
      </c>
      <c r="J706" s="181" t="e">
        <f t="shared" si="47"/>
        <v>#REF!</v>
      </c>
    </row>
    <row r="707" s="260" customFormat="1" ht="36" customHeight="1" spans="1:10">
      <c r="A707" s="219">
        <v>2100207</v>
      </c>
      <c r="B707" s="337" t="s">
        <v>663</v>
      </c>
      <c r="C707" s="206">
        <f>SUMIFS('02'!E:E,'02'!A:A,A707)</f>
        <v>0</v>
      </c>
      <c r="D707" s="206">
        <v>0</v>
      </c>
      <c r="E707" s="336">
        <f t="shared" si="48"/>
        <v>0</v>
      </c>
      <c r="F707" s="334" t="str">
        <f t="shared" ref="F707:F759" si="49">IF(LEN(A707)=3,"是",IF(B707&lt;&gt;"",IF(SUM(C707:D707)&lt;&gt;0,"是","否"),"是"))</f>
        <v>否</v>
      </c>
      <c r="G707" s="181" t="str">
        <f t="shared" ref="G707:G759" si="50">IF(LEN(A707)=3,"类",IF(LEN(A707)=5,"款","项"))</f>
        <v>项</v>
      </c>
      <c r="H707" s="181"/>
      <c r="I707" s="181" t="e">
        <f>SUMIF(#REF!,'12'!A707,#REF!)</f>
        <v>#REF!</v>
      </c>
      <c r="J707" s="181" t="e">
        <f t="shared" ref="J707:J759" si="51">D707-I707</f>
        <v>#REF!</v>
      </c>
    </row>
    <row r="708" s="260" customFormat="1" ht="36" customHeight="1" spans="1:10">
      <c r="A708" s="219">
        <v>2100208</v>
      </c>
      <c r="B708" s="337" t="s">
        <v>664</v>
      </c>
      <c r="C708" s="206">
        <f>SUMIFS('02'!E:E,'02'!A:A,A708)</f>
        <v>0</v>
      </c>
      <c r="D708" s="206">
        <v>0</v>
      </c>
      <c r="E708" s="336">
        <f t="shared" si="48"/>
        <v>0</v>
      </c>
      <c r="F708" s="334" t="str">
        <f t="shared" si="49"/>
        <v>否</v>
      </c>
      <c r="G708" s="181" t="str">
        <f t="shared" si="50"/>
        <v>项</v>
      </c>
      <c r="H708" s="181"/>
      <c r="I708" s="181" t="e">
        <f>SUMIF(#REF!,'12'!A708,#REF!)</f>
        <v>#REF!</v>
      </c>
      <c r="J708" s="181" t="e">
        <f t="shared" si="51"/>
        <v>#REF!</v>
      </c>
    </row>
    <row r="709" s="260" customFormat="1" ht="36" customHeight="1" spans="1:10">
      <c r="A709" s="219">
        <v>2100209</v>
      </c>
      <c r="B709" s="337" t="s">
        <v>665</v>
      </c>
      <c r="C709" s="206">
        <f>SUMIFS('02'!E:E,'02'!A:A,A709)</f>
        <v>0</v>
      </c>
      <c r="D709" s="206">
        <v>0</v>
      </c>
      <c r="E709" s="336">
        <f t="shared" si="48"/>
        <v>0</v>
      </c>
      <c r="F709" s="334" t="str">
        <f t="shared" si="49"/>
        <v>否</v>
      </c>
      <c r="G709" s="181" t="str">
        <f t="shared" si="50"/>
        <v>项</v>
      </c>
      <c r="H709" s="181"/>
      <c r="I709" s="181" t="e">
        <f>SUMIF(#REF!,'12'!A709,#REF!)</f>
        <v>#REF!</v>
      </c>
      <c r="J709" s="181" t="e">
        <f t="shared" si="51"/>
        <v>#REF!</v>
      </c>
    </row>
    <row r="710" s="260" customFormat="1" ht="36" customHeight="1" spans="1:10">
      <c r="A710" s="219">
        <v>2100210</v>
      </c>
      <c r="B710" s="337" t="s">
        <v>666</v>
      </c>
      <c r="C710" s="206">
        <f>SUMIFS('02'!E:E,'02'!A:A,A710)</f>
        <v>0</v>
      </c>
      <c r="D710" s="206">
        <v>0</v>
      </c>
      <c r="E710" s="336">
        <f t="shared" si="48"/>
        <v>0</v>
      </c>
      <c r="F710" s="334" t="str">
        <f t="shared" si="49"/>
        <v>否</v>
      </c>
      <c r="G710" s="181" t="str">
        <f t="shared" si="50"/>
        <v>项</v>
      </c>
      <c r="H710" s="181"/>
      <c r="I710" s="181" t="e">
        <f>SUMIF(#REF!,'12'!A710,#REF!)</f>
        <v>#REF!</v>
      </c>
      <c r="J710" s="181" t="e">
        <f t="shared" si="51"/>
        <v>#REF!</v>
      </c>
    </row>
    <row r="711" s="260" customFormat="1" ht="36" customHeight="1" spans="1:10">
      <c r="A711" s="219">
        <v>2100211</v>
      </c>
      <c r="B711" s="337" t="s">
        <v>667</v>
      </c>
      <c r="C711" s="206">
        <f>SUMIFS('02'!E:E,'02'!A:A,A711)</f>
        <v>0</v>
      </c>
      <c r="D711" s="206">
        <v>0</v>
      </c>
      <c r="E711" s="336">
        <f t="shared" si="48"/>
        <v>0</v>
      </c>
      <c r="F711" s="334" t="str">
        <f t="shared" si="49"/>
        <v>否</v>
      </c>
      <c r="G711" s="181" t="str">
        <f t="shared" si="50"/>
        <v>项</v>
      </c>
      <c r="H711" s="181"/>
      <c r="I711" s="181" t="e">
        <f>SUMIF(#REF!,'12'!A711,#REF!)</f>
        <v>#REF!</v>
      </c>
      <c r="J711" s="181" t="e">
        <f t="shared" si="51"/>
        <v>#REF!</v>
      </c>
    </row>
    <row r="712" s="260" customFormat="1" ht="36" customHeight="1" spans="1:10">
      <c r="A712" s="219">
        <v>2100212</v>
      </c>
      <c r="B712" s="337" t="s">
        <v>668</v>
      </c>
      <c r="C712" s="206">
        <f>SUMIFS('02'!E:E,'02'!A:A,A712)</f>
        <v>0</v>
      </c>
      <c r="D712" s="206">
        <v>0</v>
      </c>
      <c r="E712" s="336">
        <f t="shared" si="48"/>
        <v>0</v>
      </c>
      <c r="F712" s="334" t="str">
        <f t="shared" si="49"/>
        <v>否</v>
      </c>
      <c r="G712" s="181" t="str">
        <f t="shared" si="50"/>
        <v>项</v>
      </c>
      <c r="H712" s="181"/>
      <c r="I712" s="181" t="e">
        <f>SUMIF(#REF!,'12'!A712,#REF!)</f>
        <v>#REF!</v>
      </c>
      <c r="J712" s="181" t="e">
        <f t="shared" si="51"/>
        <v>#REF!</v>
      </c>
    </row>
    <row r="713" s="260" customFormat="1" ht="36" customHeight="1" spans="1:10">
      <c r="A713" s="219">
        <v>2100213</v>
      </c>
      <c r="B713" s="337" t="s">
        <v>669</v>
      </c>
      <c r="C713" s="206">
        <f>SUMIFS('02'!E:E,'02'!A:A,A713)</f>
        <v>0</v>
      </c>
      <c r="D713" s="206">
        <v>0</v>
      </c>
      <c r="E713" s="336">
        <f t="shared" si="48"/>
        <v>0</v>
      </c>
      <c r="F713" s="334" t="str">
        <f t="shared" si="49"/>
        <v>否</v>
      </c>
      <c r="G713" s="181" t="str">
        <f t="shared" si="50"/>
        <v>项</v>
      </c>
      <c r="H713" s="181"/>
      <c r="I713" s="181" t="e">
        <f>SUMIF(#REF!,'12'!A713,#REF!)</f>
        <v>#REF!</v>
      </c>
      <c r="J713" s="181" t="e">
        <f t="shared" si="51"/>
        <v>#REF!</v>
      </c>
    </row>
    <row r="714" s="260" customFormat="1" ht="23.5" customHeight="1" spans="1:10">
      <c r="A714" s="219">
        <v>2100299</v>
      </c>
      <c r="B714" s="337" t="s">
        <v>670</v>
      </c>
      <c r="C714" s="206">
        <f>SUMIFS('02'!E:E,'02'!A:A,A714)</f>
        <v>380</v>
      </c>
      <c r="D714" s="206">
        <v>520</v>
      </c>
      <c r="E714" s="336">
        <f t="shared" si="48"/>
        <v>136.842105263158</v>
      </c>
      <c r="F714" s="334" t="str">
        <f t="shared" si="49"/>
        <v>是</v>
      </c>
      <c r="G714" s="181" t="str">
        <f t="shared" si="50"/>
        <v>项</v>
      </c>
      <c r="H714" s="181"/>
      <c r="I714" s="181" t="e">
        <f>SUMIF(#REF!,'12'!A714,#REF!)</f>
        <v>#REF!</v>
      </c>
      <c r="J714" s="181" t="e">
        <f t="shared" si="51"/>
        <v>#REF!</v>
      </c>
    </row>
    <row r="715" ht="23.5" customHeight="1" spans="1:10">
      <c r="A715" s="219">
        <v>21003</v>
      </c>
      <c r="B715" s="335" t="s">
        <v>671</v>
      </c>
      <c r="C715" s="147">
        <f>SUM(C716:C718)</f>
        <v>2873</v>
      </c>
      <c r="D715" s="147">
        <f>SUM(D716:D718)</f>
        <v>2850</v>
      </c>
      <c r="E715" s="336">
        <f t="shared" si="48"/>
        <v>99.1994430908458</v>
      </c>
      <c r="F715" s="334" t="str">
        <f t="shared" si="49"/>
        <v>是</v>
      </c>
      <c r="G715" s="181" t="str">
        <f t="shared" si="50"/>
        <v>款</v>
      </c>
      <c r="I715" s="181" t="e">
        <f>SUMIF(#REF!,'12'!A715,#REF!)</f>
        <v>#REF!</v>
      </c>
      <c r="J715" s="181" t="e">
        <f t="shared" si="51"/>
        <v>#REF!</v>
      </c>
    </row>
    <row r="716" s="260" customFormat="1" ht="23.5" customHeight="1" spans="1:10">
      <c r="A716" s="219">
        <v>2100301</v>
      </c>
      <c r="B716" s="337" t="s">
        <v>672</v>
      </c>
      <c r="C716" s="206">
        <f>SUMIFS('02'!E:E,'02'!A:A,A716)</f>
        <v>186</v>
      </c>
      <c r="D716" s="206">
        <v>423</v>
      </c>
      <c r="E716" s="336">
        <f t="shared" si="48"/>
        <v>227.41935483871</v>
      </c>
      <c r="F716" s="334" t="str">
        <f t="shared" si="49"/>
        <v>是</v>
      </c>
      <c r="G716" s="181" t="str">
        <f t="shared" si="50"/>
        <v>项</v>
      </c>
      <c r="H716" s="181"/>
      <c r="I716" s="181" t="e">
        <f>SUMIF(#REF!,'12'!A716,#REF!)</f>
        <v>#REF!</v>
      </c>
      <c r="J716" s="181" t="e">
        <f t="shared" si="51"/>
        <v>#REF!</v>
      </c>
    </row>
    <row r="717" s="260" customFormat="1" ht="23.5" customHeight="1" spans="1:10">
      <c r="A717" s="219">
        <v>2100302</v>
      </c>
      <c r="B717" s="337" t="s">
        <v>673</v>
      </c>
      <c r="C717" s="206">
        <f>SUMIFS('02'!E:E,'02'!A:A,A717)</f>
        <v>2222</v>
      </c>
      <c r="D717" s="206">
        <v>2394</v>
      </c>
      <c r="E717" s="336">
        <f t="shared" si="48"/>
        <v>107.740774077408</v>
      </c>
      <c r="F717" s="334" t="str">
        <f t="shared" si="49"/>
        <v>是</v>
      </c>
      <c r="G717" s="181" t="str">
        <f t="shared" si="50"/>
        <v>项</v>
      </c>
      <c r="H717" s="181"/>
      <c r="I717" s="181" t="e">
        <f>SUMIF(#REF!,'12'!A717,#REF!)</f>
        <v>#REF!</v>
      </c>
      <c r="J717" s="181" t="e">
        <f t="shared" si="51"/>
        <v>#REF!</v>
      </c>
    </row>
    <row r="718" s="260" customFormat="1" ht="23.5" customHeight="1" spans="1:10">
      <c r="A718" s="219">
        <v>2100399</v>
      </c>
      <c r="B718" s="337" t="s">
        <v>674</v>
      </c>
      <c r="C718" s="206">
        <f>SUMIFS('02'!E:E,'02'!A:A,A718)</f>
        <v>465</v>
      </c>
      <c r="D718" s="206">
        <v>33</v>
      </c>
      <c r="E718" s="336">
        <f t="shared" si="48"/>
        <v>7.09677419354839</v>
      </c>
      <c r="F718" s="334" t="str">
        <f t="shared" si="49"/>
        <v>是</v>
      </c>
      <c r="G718" s="181" t="str">
        <f t="shared" si="50"/>
        <v>项</v>
      </c>
      <c r="H718" s="181"/>
      <c r="I718" s="181" t="e">
        <f>SUMIF(#REF!,'12'!A718,#REF!)</f>
        <v>#REF!</v>
      </c>
      <c r="J718" s="181" t="e">
        <f t="shared" si="51"/>
        <v>#REF!</v>
      </c>
    </row>
    <row r="719" ht="23.5" customHeight="1" spans="1:10">
      <c r="A719" s="219">
        <v>21004</v>
      </c>
      <c r="B719" s="335" t="s">
        <v>675</v>
      </c>
      <c r="C719" s="147">
        <f>SUM(C720:C730)</f>
        <v>3070</v>
      </c>
      <c r="D719" s="147">
        <f>SUM(D720:D730)</f>
        <v>4395</v>
      </c>
      <c r="E719" s="336">
        <f t="shared" si="48"/>
        <v>143.159609120521</v>
      </c>
      <c r="F719" s="334" t="str">
        <f t="shared" si="49"/>
        <v>是</v>
      </c>
      <c r="G719" s="181" t="str">
        <f t="shared" si="50"/>
        <v>款</v>
      </c>
      <c r="I719" s="181" t="e">
        <f>SUMIF(#REF!,'12'!A719,#REF!)</f>
        <v>#REF!</v>
      </c>
      <c r="J719" s="181" t="e">
        <f t="shared" si="51"/>
        <v>#REF!</v>
      </c>
    </row>
    <row r="720" s="260" customFormat="1" ht="23.5" customHeight="1" spans="1:10">
      <c r="A720" s="219">
        <v>2100401</v>
      </c>
      <c r="B720" s="337" t="s">
        <v>676</v>
      </c>
      <c r="C720" s="206">
        <f>SUMIFS('02'!E:E,'02'!A:A,A720)</f>
        <v>564</v>
      </c>
      <c r="D720" s="206">
        <v>604</v>
      </c>
      <c r="E720" s="336">
        <f t="shared" si="48"/>
        <v>107.09219858156</v>
      </c>
      <c r="F720" s="334" t="str">
        <f t="shared" si="49"/>
        <v>是</v>
      </c>
      <c r="G720" s="181" t="str">
        <f t="shared" si="50"/>
        <v>项</v>
      </c>
      <c r="H720" s="181"/>
      <c r="I720" s="181" t="e">
        <f>SUMIF(#REF!,'12'!A720,#REF!)</f>
        <v>#REF!</v>
      </c>
      <c r="J720" s="181" t="e">
        <f t="shared" si="51"/>
        <v>#REF!</v>
      </c>
    </row>
    <row r="721" s="260" customFormat="1" ht="23.5" customHeight="1" spans="1:10">
      <c r="A721" s="219">
        <v>2100402</v>
      </c>
      <c r="B721" s="337" t="s">
        <v>677</v>
      </c>
      <c r="C721" s="206">
        <f>SUMIFS('02'!E:E,'02'!A:A,A721)</f>
        <v>133</v>
      </c>
      <c r="D721" s="206">
        <v>1</v>
      </c>
      <c r="E721" s="336">
        <f t="shared" si="48"/>
        <v>0.75187969924812</v>
      </c>
      <c r="F721" s="334" t="str">
        <f t="shared" si="49"/>
        <v>是</v>
      </c>
      <c r="G721" s="181" t="str">
        <f t="shared" si="50"/>
        <v>项</v>
      </c>
      <c r="H721" s="181"/>
      <c r="I721" s="181" t="e">
        <f>SUMIF(#REF!,'12'!A721,#REF!)</f>
        <v>#REF!</v>
      </c>
      <c r="J721" s="181" t="e">
        <f t="shared" si="51"/>
        <v>#REF!</v>
      </c>
    </row>
    <row r="722" s="260" customFormat="1" ht="23.5" customHeight="1" spans="1:10">
      <c r="A722" s="219">
        <v>2100403</v>
      </c>
      <c r="B722" s="337" t="s">
        <v>678</v>
      </c>
      <c r="C722" s="206">
        <f>SUMIFS('02'!E:E,'02'!A:A,A722)</f>
        <v>674</v>
      </c>
      <c r="D722" s="206">
        <v>717</v>
      </c>
      <c r="E722" s="336">
        <f t="shared" si="48"/>
        <v>106.379821958457</v>
      </c>
      <c r="F722" s="334" t="str">
        <f t="shared" si="49"/>
        <v>是</v>
      </c>
      <c r="G722" s="181" t="str">
        <f t="shared" si="50"/>
        <v>项</v>
      </c>
      <c r="H722" s="181"/>
      <c r="I722" s="181" t="e">
        <f>SUMIF(#REF!,'12'!A722,#REF!)</f>
        <v>#REF!</v>
      </c>
      <c r="J722" s="181" t="e">
        <f t="shared" si="51"/>
        <v>#REF!</v>
      </c>
    </row>
    <row r="723" s="260" customFormat="1" ht="36" customHeight="1" spans="1:10">
      <c r="A723" s="219">
        <v>2100404</v>
      </c>
      <c r="B723" s="337" t="s">
        <v>679</v>
      </c>
      <c r="C723" s="206">
        <f>SUMIFS('02'!E:E,'02'!A:A,A723)</f>
        <v>0</v>
      </c>
      <c r="D723" s="206">
        <v>0</v>
      </c>
      <c r="E723" s="336">
        <f t="shared" si="48"/>
        <v>0</v>
      </c>
      <c r="F723" s="334" t="str">
        <f t="shared" si="49"/>
        <v>否</v>
      </c>
      <c r="G723" s="181" t="str">
        <f t="shared" si="50"/>
        <v>项</v>
      </c>
      <c r="H723" s="181"/>
      <c r="I723" s="181" t="e">
        <f>SUMIF(#REF!,'12'!A723,#REF!)</f>
        <v>#REF!</v>
      </c>
      <c r="J723" s="181" t="e">
        <f t="shared" si="51"/>
        <v>#REF!</v>
      </c>
    </row>
    <row r="724" s="260" customFormat="1" ht="36" customHeight="1" spans="1:10">
      <c r="A724" s="219">
        <v>2100405</v>
      </c>
      <c r="B724" s="337" t="s">
        <v>680</v>
      </c>
      <c r="C724" s="206">
        <f>SUMIFS('02'!E:E,'02'!A:A,A724)</f>
        <v>0</v>
      </c>
      <c r="D724" s="206">
        <v>0</v>
      </c>
      <c r="E724" s="336">
        <f t="shared" si="48"/>
        <v>0</v>
      </c>
      <c r="F724" s="334" t="str">
        <f t="shared" si="49"/>
        <v>否</v>
      </c>
      <c r="G724" s="181" t="str">
        <f t="shared" si="50"/>
        <v>项</v>
      </c>
      <c r="H724" s="181"/>
      <c r="I724" s="181" t="e">
        <f>SUMIF(#REF!,'12'!A724,#REF!)</f>
        <v>#REF!</v>
      </c>
      <c r="J724" s="181" t="e">
        <f t="shared" si="51"/>
        <v>#REF!</v>
      </c>
    </row>
    <row r="725" s="260" customFormat="1" ht="36" customHeight="1" spans="1:10">
      <c r="A725" s="219">
        <v>2100406</v>
      </c>
      <c r="B725" s="337" t="s">
        <v>681</v>
      </c>
      <c r="C725" s="206">
        <f>SUMIFS('02'!E:E,'02'!A:A,A725)</f>
        <v>0</v>
      </c>
      <c r="D725" s="206">
        <v>0</v>
      </c>
      <c r="E725" s="336">
        <f t="shared" si="48"/>
        <v>0</v>
      </c>
      <c r="F725" s="334" t="str">
        <f t="shared" si="49"/>
        <v>否</v>
      </c>
      <c r="G725" s="181" t="str">
        <f t="shared" si="50"/>
        <v>项</v>
      </c>
      <c r="H725" s="181"/>
      <c r="I725" s="181" t="e">
        <f>SUMIF(#REF!,'12'!A725,#REF!)</f>
        <v>#REF!</v>
      </c>
      <c r="J725" s="181" t="e">
        <f t="shared" si="51"/>
        <v>#REF!</v>
      </c>
    </row>
    <row r="726" s="260" customFormat="1" ht="36" customHeight="1" spans="1:10">
      <c r="A726" s="219">
        <v>2100407</v>
      </c>
      <c r="B726" s="337" t="s">
        <v>682</v>
      </c>
      <c r="C726" s="206">
        <f>SUMIFS('02'!E:E,'02'!A:A,A726)</f>
        <v>0</v>
      </c>
      <c r="D726" s="206">
        <v>0</v>
      </c>
      <c r="E726" s="336">
        <f t="shared" si="48"/>
        <v>0</v>
      </c>
      <c r="F726" s="334" t="str">
        <f t="shared" si="49"/>
        <v>否</v>
      </c>
      <c r="G726" s="181" t="str">
        <f t="shared" si="50"/>
        <v>项</v>
      </c>
      <c r="H726" s="181"/>
      <c r="I726" s="181" t="e">
        <f>SUMIF(#REF!,'12'!A726,#REF!)</f>
        <v>#REF!</v>
      </c>
      <c r="J726" s="181" t="e">
        <f t="shared" si="51"/>
        <v>#REF!</v>
      </c>
    </row>
    <row r="727" s="260" customFormat="1" ht="23.5" customHeight="1" spans="1:10">
      <c r="A727" s="219">
        <v>2100408</v>
      </c>
      <c r="B727" s="337" t="s">
        <v>683</v>
      </c>
      <c r="C727" s="206">
        <f>SUMIFS('02'!E:E,'02'!A:A,A727)</f>
        <v>1618</v>
      </c>
      <c r="D727" s="206">
        <v>3028</v>
      </c>
      <c r="E727" s="336">
        <f t="shared" si="48"/>
        <v>187.144622991347</v>
      </c>
      <c r="F727" s="334" t="str">
        <f t="shared" si="49"/>
        <v>是</v>
      </c>
      <c r="G727" s="181" t="str">
        <f t="shared" si="50"/>
        <v>项</v>
      </c>
      <c r="H727" s="181"/>
      <c r="I727" s="181" t="e">
        <f>SUMIF(#REF!,'12'!A727,#REF!)</f>
        <v>#REF!</v>
      </c>
      <c r="J727" s="181" t="e">
        <f t="shared" si="51"/>
        <v>#REF!</v>
      </c>
    </row>
    <row r="728" s="260" customFormat="1" ht="23.5" customHeight="1" spans="1:10">
      <c r="A728" s="219">
        <v>2100409</v>
      </c>
      <c r="B728" s="337" t="s">
        <v>684</v>
      </c>
      <c r="C728" s="206">
        <f>SUMIFS('02'!E:E,'02'!A:A,A728)</f>
        <v>58</v>
      </c>
      <c r="D728" s="206">
        <v>45</v>
      </c>
      <c r="E728" s="336">
        <f t="shared" si="48"/>
        <v>77.5862068965517</v>
      </c>
      <c r="F728" s="334" t="str">
        <f t="shared" si="49"/>
        <v>是</v>
      </c>
      <c r="G728" s="181" t="str">
        <f t="shared" si="50"/>
        <v>项</v>
      </c>
      <c r="H728" s="181"/>
      <c r="I728" s="181" t="e">
        <f>SUMIF(#REF!,'12'!A728,#REF!)</f>
        <v>#REF!</v>
      </c>
      <c r="J728" s="181" t="e">
        <f t="shared" si="51"/>
        <v>#REF!</v>
      </c>
    </row>
    <row r="729" s="260" customFormat="1" ht="23.5" customHeight="1" spans="1:10">
      <c r="A729" s="219">
        <v>2100410</v>
      </c>
      <c r="B729" s="337" t="s">
        <v>685</v>
      </c>
      <c r="C729" s="206">
        <f>SUMIFS('02'!E:E,'02'!A:A,A729)</f>
        <v>23</v>
      </c>
      <c r="D729" s="206">
        <v>0</v>
      </c>
      <c r="E729" s="336">
        <f t="shared" si="48"/>
        <v>0</v>
      </c>
      <c r="F729" s="334" t="str">
        <f t="shared" si="49"/>
        <v>是</v>
      </c>
      <c r="G729" s="181" t="str">
        <f t="shared" si="50"/>
        <v>项</v>
      </c>
      <c r="H729" s="181"/>
      <c r="I729" s="181" t="e">
        <f>SUMIF(#REF!,'12'!A729,#REF!)</f>
        <v>#REF!</v>
      </c>
      <c r="J729" s="181" t="e">
        <f t="shared" si="51"/>
        <v>#REF!</v>
      </c>
    </row>
    <row r="730" s="260" customFormat="1" ht="36" customHeight="1" spans="1:10">
      <c r="A730" s="219">
        <v>2100499</v>
      </c>
      <c r="B730" s="337" t="s">
        <v>686</v>
      </c>
      <c r="C730" s="206">
        <f>SUMIFS('02'!E:E,'02'!A:A,A730)</f>
        <v>0</v>
      </c>
      <c r="D730" s="206">
        <v>0</v>
      </c>
      <c r="E730" s="336">
        <f t="shared" si="48"/>
        <v>0</v>
      </c>
      <c r="F730" s="334" t="str">
        <f t="shared" si="49"/>
        <v>否</v>
      </c>
      <c r="G730" s="181" t="str">
        <f t="shared" si="50"/>
        <v>项</v>
      </c>
      <c r="H730" s="181"/>
      <c r="I730" s="181" t="e">
        <f>SUMIF(#REF!,'12'!A730,#REF!)</f>
        <v>#REF!</v>
      </c>
      <c r="J730" s="181" t="e">
        <f t="shared" si="51"/>
        <v>#REF!</v>
      </c>
    </row>
    <row r="731" ht="23.5" customHeight="1" spans="1:10">
      <c r="A731" s="219">
        <v>21007</v>
      </c>
      <c r="B731" s="335" t="s">
        <v>687</v>
      </c>
      <c r="C731" s="147">
        <f>SUM(C732:C734)</f>
        <v>1398</v>
      </c>
      <c r="D731" s="147">
        <f>SUM(D732:D734)</f>
        <v>1530</v>
      </c>
      <c r="E731" s="336">
        <f t="shared" si="48"/>
        <v>109.442060085837</v>
      </c>
      <c r="F731" s="334" t="str">
        <f t="shared" si="49"/>
        <v>是</v>
      </c>
      <c r="G731" s="181" t="str">
        <f t="shared" si="50"/>
        <v>款</v>
      </c>
      <c r="I731" s="181" t="e">
        <f>SUMIF(#REF!,'12'!A731,#REF!)</f>
        <v>#REF!</v>
      </c>
      <c r="J731" s="181" t="e">
        <f t="shared" si="51"/>
        <v>#REF!</v>
      </c>
    </row>
    <row r="732" s="260" customFormat="1" ht="36" customHeight="1" spans="1:10">
      <c r="A732" s="219">
        <v>2100716</v>
      </c>
      <c r="B732" s="337" t="s">
        <v>688</v>
      </c>
      <c r="C732" s="206">
        <f>SUMIFS('02'!E:E,'02'!A:A,A732)</f>
        <v>0</v>
      </c>
      <c r="D732" s="206">
        <v>0</v>
      </c>
      <c r="E732" s="336">
        <f t="shared" si="48"/>
        <v>0</v>
      </c>
      <c r="F732" s="334" t="str">
        <f t="shared" si="49"/>
        <v>否</v>
      </c>
      <c r="G732" s="181" t="str">
        <f t="shared" si="50"/>
        <v>项</v>
      </c>
      <c r="H732" s="181"/>
      <c r="I732" s="181" t="e">
        <f>SUMIF(#REF!,'12'!A732,#REF!)</f>
        <v>#REF!</v>
      </c>
      <c r="J732" s="181" t="e">
        <f t="shared" si="51"/>
        <v>#REF!</v>
      </c>
    </row>
    <row r="733" s="260" customFormat="1" ht="23.5" customHeight="1" spans="1:10">
      <c r="A733" s="219">
        <v>2100717</v>
      </c>
      <c r="B733" s="337" t="s">
        <v>689</v>
      </c>
      <c r="C733" s="206">
        <f>SUMIFS('02'!E:E,'02'!A:A,A733)</f>
        <v>210</v>
      </c>
      <c r="D733" s="206">
        <v>12</v>
      </c>
      <c r="E733" s="336">
        <f t="shared" si="48"/>
        <v>5.71428571428571</v>
      </c>
      <c r="F733" s="334" t="str">
        <f t="shared" si="49"/>
        <v>是</v>
      </c>
      <c r="G733" s="181" t="str">
        <f t="shared" si="50"/>
        <v>项</v>
      </c>
      <c r="H733" s="181"/>
      <c r="I733" s="181" t="e">
        <f>SUMIF(#REF!,'12'!A733,#REF!)</f>
        <v>#REF!</v>
      </c>
      <c r="J733" s="181" t="e">
        <f t="shared" si="51"/>
        <v>#REF!</v>
      </c>
    </row>
    <row r="734" s="260" customFormat="1" ht="23.5" customHeight="1" spans="1:10">
      <c r="A734" s="219">
        <v>2100799</v>
      </c>
      <c r="B734" s="337" t="s">
        <v>690</v>
      </c>
      <c r="C734" s="206">
        <f>SUMIFS('02'!E:E,'02'!A:A,A734)</f>
        <v>1188</v>
      </c>
      <c r="D734" s="206">
        <v>1518</v>
      </c>
      <c r="E734" s="336">
        <f t="shared" si="48"/>
        <v>127.777777777778</v>
      </c>
      <c r="F734" s="334" t="str">
        <f t="shared" si="49"/>
        <v>是</v>
      </c>
      <c r="G734" s="181" t="str">
        <f t="shared" si="50"/>
        <v>项</v>
      </c>
      <c r="H734" s="181"/>
      <c r="I734" s="181" t="e">
        <f>SUMIF(#REF!,'12'!A734,#REF!)</f>
        <v>#REF!</v>
      </c>
      <c r="J734" s="181" t="e">
        <f t="shared" si="51"/>
        <v>#REF!</v>
      </c>
    </row>
    <row r="735" ht="23.5" customHeight="1" spans="1:10">
      <c r="A735" s="219">
        <v>21011</v>
      </c>
      <c r="B735" s="335" t="s">
        <v>691</v>
      </c>
      <c r="C735" s="147">
        <f>SUM(C736:C739)</f>
        <v>8871</v>
      </c>
      <c r="D735" s="147">
        <f>SUM(D736:D739)</f>
        <v>9791</v>
      </c>
      <c r="E735" s="336">
        <f t="shared" si="48"/>
        <v>110.37087137865</v>
      </c>
      <c r="F735" s="334" t="str">
        <f t="shared" si="49"/>
        <v>是</v>
      </c>
      <c r="G735" s="181" t="str">
        <f t="shared" si="50"/>
        <v>款</v>
      </c>
      <c r="I735" s="181" t="e">
        <f>SUMIF(#REF!,'12'!A735,#REF!)</f>
        <v>#REF!</v>
      </c>
      <c r="J735" s="181" t="e">
        <f t="shared" si="51"/>
        <v>#REF!</v>
      </c>
    </row>
    <row r="736" s="260" customFormat="1" ht="23.5" customHeight="1" spans="1:10">
      <c r="A736" s="219">
        <v>2101101</v>
      </c>
      <c r="B736" s="337" t="s">
        <v>692</v>
      </c>
      <c r="C736" s="206">
        <f>SUMIFS('02'!E:E,'02'!A:A,A736)</f>
        <v>1285</v>
      </c>
      <c r="D736" s="206">
        <v>1327</v>
      </c>
      <c r="E736" s="336">
        <f t="shared" si="48"/>
        <v>103.268482490272</v>
      </c>
      <c r="F736" s="334" t="str">
        <f t="shared" si="49"/>
        <v>是</v>
      </c>
      <c r="G736" s="181" t="str">
        <f t="shared" si="50"/>
        <v>项</v>
      </c>
      <c r="H736" s="181"/>
      <c r="I736" s="181" t="e">
        <f>SUMIF(#REF!,'12'!A736,#REF!)</f>
        <v>#REF!</v>
      </c>
      <c r="J736" s="181" t="e">
        <f t="shared" si="51"/>
        <v>#REF!</v>
      </c>
    </row>
    <row r="737" s="260" customFormat="1" ht="23.5" customHeight="1" spans="1:10">
      <c r="A737" s="219">
        <v>2101102</v>
      </c>
      <c r="B737" s="337" t="s">
        <v>693</v>
      </c>
      <c r="C737" s="206">
        <f>SUMIFS('02'!E:E,'02'!A:A,A737)</f>
        <v>3741</v>
      </c>
      <c r="D737" s="206">
        <v>4177</v>
      </c>
      <c r="E737" s="336">
        <f t="shared" si="48"/>
        <v>111.65463779738</v>
      </c>
      <c r="F737" s="334" t="str">
        <f t="shared" si="49"/>
        <v>是</v>
      </c>
      <c r="G737" s="181" t="str">
        <f t="shared" si="50"/>
        <v>项</v>
      </c>
      <c r="H737" s="181"/>
      <c r="I737" s="181" t="e">
        <f>SUMIF(#REF!,'12'!A737,#REF!)</f>
        <v>#REF!</v>
      </c>
      <c r="J737" s="181" t="e">
        <f t="shared" si="51"/>
        <v>#REF!</v>
      </c>
    </row>
    <row r="738" s="260" customFormat="1" ht="23.5" customHeight="1" spans="1:10">
      <c r="A738" s="219">
        <v>2101103</v>
      </c>
      <c r="B738" s="337" t="s">
        <v>694</v>
      </c>
      <c r="C738" s="206">
        <f>SUMIFS('02'!E:E,'02'!A:A,A738)</f>
        <v>3370</v>
      </c>
      <c r="D738" s="206">
        <v>3728</v>
      </c>
      <c r="E738" s="336">
        <f t="shared" si="48"/>
        <v>110.623145400593</v>
      </c>
      <c r="F738" s="334" t="str">
        <f t="shared" si="49"/>
        <v>是</v>
      </c>
      <c r="G738" s="181" t="str">
        <f t="shared" si="50"/>
        <v>项</v>
      </c>
      <c r="H738" s="181"/>
      <c r="I738" s="181" t="e">
        <f>SUMIF(#REF!,'12'!A738,#REF!)</f>
        <v>#REF!</v>
      </c>
      <c r="J738" s="181" t="e">
        <f t="shared" si="51"/>
        <v>#REF!</v>
      </c>
    </row>
    <row r="739" s="260" customFormat="1" ht="23.5" customHeight="1" spans="1:10">
      <c r="A739" s="219">
        <v>2101199</v>
      </c>
      <c r="B739" s="337" t="s">
        <v>695</v>
      </c>
      <c r="C739" s="206">
        <f>SUMIFS('02'!E:E,'02'!A:A,A739)</f>
        <v>475</v>
      </c>
      <c r="D739" s="206">
        <v>559</v>
      </c>
      <c r="E739" s="336">
        <f t="shared" si="48"/>
        <v>117.684210526316</v>
      </c>
      <c r="F739" s="334" t="str">
        <f t="shared" si="49"/>
        <v>是</v>
      </c>
      <c r="G739" s="181" t="str">
        <f t="shared" si="50"/>
        <v>项</v>
      </c>
      <c r="H739" s="181"/>
      <c r="I739" s="181" t="e">
        <f>SUMIF(#REF!,'12'!A739,#REF!)</f>
        <v>#REF!</v>
      </c>
      <c r="J739" s="181" t="e">
        <f t="shared" si="51"/>
        <v>#REF!</v>
      </c>
    </row>
    <row r="740" ht="23.5" customHeight="1" spans="1:10">
      <c r="A740" s="219">
        <v>21012</v>
      </c>
      <c r="B740" s="335" t="s">
        <v>696</v>
      </c>
      <c r="C740" s="147">
        <f>SUM(C741:C743)</f>
        <v>400</v>
      </c>
      <c r="D740" s="147">
        <f>SUM(D741:D743)</f>
        <v>473</v>
      </c>
      <c r="E740" s="336">
        <f t="shared" si="48"/>
        <v>118.25</v>
      </c>
      <c r="F740" s="334" t="str">
        <f t="shared" si="49"/>
        <v>是</v>
      </c>
      <c r="G740" s="181" t="str">
        <f t="shared" si="50"/>
        <v>款</v>
      </c>
      <c r="I740" s="181" t="e">
        <f>SUMIF(#REF!,'12'!A740,#REF!)</f>
        <v>#REF!</v>
      </c>
      <c r="J740" s="181" t="e">
        <f t="shared" si="51"/>
        <v>#REF!</v>
      </c>
    </row>
    <row r="741" s="260" customFormat="1" ht="23.5" customHeight="1" spans="1:10">
      <c r="A741" s="219">
        <v>2101201</v>
      </c>
      <c r="B741" s="337" t="s">
        <v>697</v>
      </c>
      <c r="C741" s="206">
        <f>SUMIFS('02'!E:E,'02'!A:A,A741)</f>
        <v>0</v>
      </c>
      <c r="D741" s="206">
        <v>46</v>
      </c>
      <c r="E741" s="336">
        <f t="shared" si="48"/>
        <v>0</v>
      </c>
      <c r="F741" s="334" t="str">
        <f t="shared" si="49"/>
        <v>是</v>
      </c>
      <c r="G741" s="181" t="str">
        <f t="shared" si="50"/>
        <v>项</v>
      </c>
      <c r="H741" s="181"/>
      <c r="I741" s="181" t="e">
        <f>SUMIF(#REF!,'12'!A741,#REF!)</f>
        <v>#REF!</v>
      </c>
      <c r="J741" s="181" t="e">
        <f t="shared" si="51"/>
        <v>#REF!</v>
      </c>
    </row>
    <row r="742" s="260" customFormat="1" ht="23.5" customHeight="1" spans="1:10">
      <c r="A742" s="219">
        <v>2101202</v>
      </c>
      <c r="B742" s="337" t="s">
        <v>698</v>
      </c>
      <c r="C742" s="206">
        <f>SUMIFS('02'!E:E,'02'!A:A,A742)</f>
        <v>400</v>
      </c>
      <c r="D742" s="206">
        <v>427</v>
      </c>
      <c r="E742" s="336">
        <f t="shared" si="48"/>
        <v>106.75</v>
      </c>
      <c r="F742" s="334" t="str">
        <f t="shared" si="49"/>
        <v>是</v>
      </c>
      <c r="G742" s="181" t="str">
        <f t="shared" si="50"/>
        <v>项</v>
      </c>
      <c r="H742" s="181"/>
      <c r="I742" s="181" t="e">
        <f>SUMIF(#REF!,'12'!A742,#REF!)</f>
        <v>#REF!</v>
      </c>
      <c r="J742" s="181" t="e">
        <f t="shared" si="51"/>
        <v>#REF!</v>
      </c>
    </row>
    <row r="743" s="260" customFormat="1" ht="36" customHeight="1" spans="1:10">
      <c r="A743" s="219">
        <v>2101299</v>
      </c>
      <c r="B743" s="337" t="s">
        <v>699</v>
      </c>
      <c r="C743" s="206">
        <f>SUMIFS('02'!E:E,'02'!A:A,A743)</f>
        <v>0</v>
      </c>
      <c r="D743" s="206">
        <v>0</v>
      </c>
      <c r="E743" s="336">
        <f t="shared" si="48"/>
        <v>0</v>
      </c>
      <c r="F743" s="334" t="str">
        <f t="shared" si="49"/>
        <v>否</v>
      </c>
      <c r="G743" s="181" t="str">
        <f t="shared" si="50"/>
        <v>项</v>
      </c>
      <c r="H743" s="181"/>
      <c r="I743" s="181" t="e">
        <f>SUMIF(#REF!,'12'!A743,#REF!)</f>
        <v>#REF!</v>
      </c>
      <c r="J743" s="181" t="e">
        <f t="shared" si="51"/>
        <v>#REF!</v>
      </c>
    </row>
    <row r="744" ht="36" customHeight="1" spans="1:10">
      <c r="A744" s="219">
        <v>21013</v>
      </c>
      <c r="B744" s="335" t="s">
        <v>700</v>
      </c>
      <c r="C744" s="147">
        <f>SUM(C745:C747)</f>
        <v>0</v>
      </c>
      <c r="D744" s="147">
        <f>SUM(D745:D747)</f>
        <v>0</v>
      </c>
      <c r="E744" s="336">
        <f t="shared" si="48"/>
        <v>0</v>
      </c>
      <c r="F744" s="334" t="str">
        <f t="shared" si="49"/>
        <v>否</v>
      </c>
      <c r="G744" s="181" t="str">
        <f t="shared" si="50"/>
        <v>款</v>
      </c>
      <c r="I744" s="181" t="e">
        <f>SUMIF(#REF!,'12'!A744,#REF!)</f>
        <v>#REF!</v>
      </c>
      <c r="J744" s="181" t="e">
        <f t="shared" si="51"/>
        <v>#REF!</v>
      </c>
    </row>
    <row r="745" s="260" customFormat="1" ht="36" customHeight="1" spans="1:10">
      <c r="A745" s="219">
        <v>2101301</v>
      </c>
      <c r="B745" s="337" t="s">
        <v>701</v>
      </c>
      <c r="C745" s="206">
        <f>SUMIFS('02'!E:E,'02'!A:A,A745)</f>
        <v>0</v>
      </c>
      <c r="D745" s="206">
        <v>0</v>
      </c>
      <c r="E745" s="336">
        <f t="shared" si="48"/>
        <v>0</v>
      </c>
      <c r="F745" s="334" t="str">
        <f t="shared" si="49"/>
        <v>否</v>
      </c>
      <c r="G745" s="181" t="str">
        <f t="shared" si="50"/>
        <v>项</v>
      </c>
      <c r="H745" s="181"/>
      <c r="I745" s="181" t="e">
        <f>SUMIF(#REF!,'12'!A745,#REF!)</f>
        <v>#REF!</v>
      </c>
      <c r="J745" s="181" t="e">
        <f t="shared" si="51"/>
        <v>#REF!</v>
      </c>
    </row>
    <row r="746" s="260" customFormat="1" ht="36" customHeight="1" spans="1:10">
      <c r="A746" s="219">
        <v>2101302</v>
      </c>
      <c r="B746" s="337" t="s">
        <v>702</v>
      </c>
      <c r="C746" s="206">
        <f>SUMIFS('02'!E:E,'02'!A:A,A746)</f>
        <v>0</v>
      </c>
      <c r="D746" s="206">
        <v>0</v>
      </c>
      <c r="E746" s="336">
        <f t="shared" si="48"/>
        <v>0</v>
      </c>
      <c r="F746" s="334" t="str">
        <f t="shared" si="49"/>
        <v>否</v>
      </c>
      <c r="G746" s="181" t="str">
        <f t="shared" si="50"/>
        <v>项</v>
      </c>
      <c r="H746" s="181"/>
      <c r="I746" s="181" t="e">
        <f>SUMIF(#REF!,'12'!A746,#REF!)</f>
        <v>#REF!</v>
      </c>
      <c r="J746" s="181" t="e">
        <f t="shared" si="51"/>
        <v>#REF!</v>
      </c>
    </row>
    <row r="747" s="260" customFormat="1" ht="36" customHeight="1" spans="1:10">
      <c r="A747" s="219">
        <v>2101399</v>
      </c>
      <c r="B747" s="337" t="s">
        <v>703</v>
      </c>
      <c r="C747" s="206">
        <f>SUMIFS('02'!E:E,'02'!A:A,A747)</f>
        <v>0</v>
      </c>
      <c r="D747" s="206">
        <v>0</v>
      </c>
      <c r="E747" s="336">
        <f t="shared" si="48"/>
        <v>0</v>
      </c>
      <c r="F747" s="334" t="str">
        <f t="shared" si="49"/>
        <v>否</v>
      </c>
      <c r="G747" s="181" t="str">
        <f t="shared" si="50"/>
        <v>项</v>
      </c>
      <c r="H747" s="181"/>
      <c r="I747" s="181" t="e">
        <f>SUMIF(#REF!,'12'!A747,#REF!)</f>
        <v>#REF!</v>
      </c>
      <c r="J747" s="181" t="e">
        <f t="shared" si="51"/>
        <v>#REF!</v>
      </c>
    </row>
    <row r="748" ht="23.5" customHeight="1" spans="1:10">
      <c r="A748" s="219">
        <v>21014</v>
      </c>
      <c r="B748" s="335" t="s">
        <v>704</v>
      </c>
      <c r="C748" s="147">
        <f>SUM(C749:C750)</f>
        <v>168</v>
      </c>
      <c r="D748" s="147">
        <f>SUM(D749:D750)</f>
        <v>261</v>
      </c>
      <c r="E748" s="336">
        <f t="shared" si="48"/>
        <v>155.357142857143</v>
      </c>
      <c r="F748" s="334" t="str">
        <f t="shared" si="49"/>
        <v>是</v>
      </c>
      <c r="G748" s="181" t="str">
        <f t="shared" si="50"/>
        <v>款</v>
      </c>
      <c r="I748" s="181" t="e">
        <f>SUMIF(#REF!,'12'!A748,#REF!)</f>
        <v>#REF!</v>
      </c>
      <c r="J748" s="181" t="e">
        <f t="shared" si="51"/>
        <v>#REF!</v>
      </c>
    </row>
    <row r="749" s="260" customFormat="1" ht="23.5" customHeight="1" spans="1:10">
      <c r="A749" s="219">
        <v>2101401</v>
      </c>
      <c r="B749" s="337" t="s">
        <v>705</v>
      </c>
      <c r="C749" s="206">
        <f>SUMIFS('02'!E:E,'02'!A:A,A749)</f>
        <v>168</v>
      </c>
      <c r="D749" s="206">
        <v>261</v>
      </c>
      <c r="E749" s="336">
        <f t="shared" si="48"/>
        <v>155.357142857143</v>
      </c>
      <c r="F749" s="334" t="str">
        <f t="shared" si="49"/>
        <v>是</v>
      </c>
      <c r="G749" s="181" t="str">
        <f t="shared" si="50"/>
        <v>项</v>
      </c>
      <c r="H749" s="181"/>
      <c r="I749" s="181" t="e">
        <f>SUMIF(#REF!,'12'!A749,#REF!)</f>
        <v>#REF!</v>
      </c>
      <c r="J749" s="181" t="e">
        <f t="shared" si="51"/>
        <v>#REF!</v>
      </c>
    </row>
    <row r="750" s="260" customFormat="1" ht="36" customHeight="1" spans="1:10">
      <c r="A750" s="219">
        <v>2101499</v>
      </c>
      <c r="B750" s="337" t="s">
        <v>706</v>
      </c>
      <c r="C750" s="206">
        <f>SUMIFS('02'!E:E,'02'!A:A,A750)</f>
        <v>0</v>
      </c>
      <c r="D750" s="206">
        <v>0</v>
      </c>
      <c r="E750" s="336">
        <f t="shared" si="48"/>
        <v>0</v>
      </c>
      <c r="F750" s="334" t="str">
        <f t="shared" si="49"/>
        <v>否</v>
      </c>
      <c r="G750" s="181" t="str">
        <f t="shared" si="50"/>
        <v>项</v>
      </c>
      <c r="H750" s="181"/>
      <c r="I750" s="181" t="e">
        <f>SUMIF(#REF!,'12'!A750,#REF!)</f>
        <v>#REF!</v>
      </c>
      <c r="J750" s="181" t="e">
        <f t="shared" si="51"/>
        <v>#REF!</v>
      </c>
    </row>
    <row r="751" ht="23.5" customHeight="1" spans="1:10">
      <c r="A751" s="219">
        <v>21015</v>
      </c>
      <c r="B751" s="335" t="s">
        <v>707</v>
      </c>
      <c r="C751" s="147">
        <f>SUM(C752:C759)</f>
        <v>316</v>
      </c>
      <c r="D751" s="147">
        <f>SUM(D752:D759)</f>
        <v>360</v>
      </c>
      <c r="E751" s="336">
        <f t="shared" si="48"/>
        <v>113.924050632911</v>
      </c>
      <c r="F751" s="334" t="str">
        <f t="shared" si="49"/>
        <v>是</v>
      </c>
      <c r="G751" s="181" t="str">
        <f t="shared" si="50"/>
        <v>款</v>
      </c>
      <c r="I751" s="181" t="e">
        <f>SUMIF(#REF!,'12'!A751,#REF!)</f>
        <v>#REF!</v>
      </c>
      <c r="J751" s="181" t="e">
        <f t="shared" si="51"/>
        <v>#REF!</v>
      </c>
    </row>
    <row r="752" s="260" customFormat="1" ht="23.5" customHeight="1" spans="1:10">
      <c r="A752" s="219">
        <v>2101501</v>
      </c>
      <c r="B752" s="337" t="s">
        <v>187</v>
      </c>
      <c r="C752" s="206">
        <f>SUMIFS('02'!E:E,'02'!A:A,A752)</f>
        <v>282</v>
      </c>
      <c r="D752" s="206">
        <v>337</v>
      </c>
      <c r="E752" s="336">
        <f t="shared" si="48"/>
        <v>119.503546099291</v>
      </c>
      <c r="F752" s="334" t="str">
        <f t="shared" si="49"/>
        <v>是</v>
      </c>
      <c r="G752" s="181" t="str">
        <f t="shared" si="50"/>
        <v>项</v>
      </c>
      <c r="H752" s="181"/>
      <c r="I752" s="181" t="e">
        <f>SUMIF(#REF!,'12'!A752,#REF!)</f>
        <v>#REF!</v>
      </c>
      <c r="J752" s="181" t="e">
        <f t="shared" si="51"/>
        <v>#REF!</v>
      </c>
    </row>
    <row r="753" s="260" customFormat="1" ht="36" customHeight="1" spans="1:10">
      <c r="A753" s="219">
        <v>2101502</v>
      </c>
      <c r="B753" s="337" t="s">
        <v>188</v>
      </c>
      <c r="C753" s="206">
        <f>SUMIFS('02'!E:E,'02'!A:A,A753)</f>
        <v>0</v>
      </c>
      <c r="D753" s="206">
        <v>0</v>
      </c>
      <c r="E753" s="336">
        <f t="shared" si="48"/>
        <v>0</v>
      </c>
      <c r="F753" s="334" t="str">
        <f t="shared" si="49"/>
        <v>否</v>
      </c>
      <c r="G753" s="181" t="str">
        <f t="shared" si="50"/>
        <v>项</v>
      </c>
      <c r="H753" s="181"/>
      <c r="I753" s="181" t="e">
        <f>SUMIF(#REF!,'12'!A753,#REF!)</f>
        <v>#REF!</v>
      </c>
      <c r="J753" s="181" t="e">
        <f t="shared" si="51"/>
        <v>#REF!</v>
      </c>
    </row>
    <row r="754" s="260" customFormat="1" ht="36" customHeight="1" spans="1:10">
      <c r="A754" s="219">
        <v>2101503</v>
      </c>
      <c r="B754" s="337" t="s">
        <v>189</v>
      </c>
      <c r="C754" s="206">
        <f>SUMIFS('02'!E:E,'02'!A:A,A754)</f>
        <v>0</v>
      </c>
      <c r="D754" s="206">
        <v>0</v>
      </c>
      <c r="E754" s="336">
        <f t="shared" si="48"/>
        <v>0</v>
      </c>
      <c r="F754" s="334" t="str">
        <f t="shared" si="49"/>
        <v>否</v>
      </c>
      <c r="G754" s="181" t="str">
        <f t="shared" si="50"/>
        <v>项</v>
      </c>
      <c r="H754" s="181"/>
      <c r="I754" s="181" t="e">
        <f>SUMIF(#REF!,'12'!A754,#REF!)</f>
        <v>#REF!</v>
      </c>
      <c r="J754" s="181" t="e">
        <f t="shared" si="51"/>
        <v>#REF!</v>
      </c>
    </row>
    <row r="755" s="260" customFormat="1" ht="36" customHeight="1" spans="1:10">
      <c r="A755" s="219">
        <v>2101504</v>
      </c>
      <c r="B755" s="337" t="s">
        <v>227</v>
      </c>
      <c r="C755" s="206">
        <f>SUMIFS('02'!E:E,'02'!A:A,A755)</f>
        <v>0</v>
      </c>
      <c r="D755" s="206">
        <v>0</v>
      </c>
      <c r="E755" s="336">
        <f t="shared" si="48"/>
        <v>0</v>
      </c>
      <c r="F755" s="334" t="str">
        <f t="shared" si="49"/>
        <v>否</v>
      </c>
      <c r="G755" s="181" t="str">
        <f t="shared" si="50"/>
        <v>项</v>
      </c>
      <c r="H755" s="181"/>
      <c r="I755" s="181" t="e">
        <f>SUMIF(#REF!,'12'!A755,#REF!)</f>
        <v>#REF!</v>
      </c>
      <c r="J755" s="181" t="e">
        <f t="shared" si="51"/>
        <v>#REF!</v>
      </c>
    </row>
    <row r="756" s="260" customFormat="1" ht="23.5" customHeight="1" spans="1:10">
      <c r="A756" s="219">
        <v>2101505</v>
      </c>
      <c r="B756" s="337" t="s">
        <v>708</v>
      </c>
      <c r="C756" s="206">
        <f>SUMIFS('02'!E:E,'02'!A:A,A756)</f>
        <v>34</v>
      </c>
      <c r="D756" s="206">
        <v>23</v>
      </c>
      <c r="E756" s="336">
        <f t="shared" si="48"/>
        <v>67.6470588235294</v>
      </c>
      <c r="F756" s="334" t="str">
        <f t="shared" si="49"/>
        <v>是</v>
      </c>
      <c r="G756" s="181" t="str">
        <f t="shared" si="50"/>
        <v>项</v>
      </c>
      <c r="H756" s="181"/>
      <c r="I756" s="181" t="e">
        <f>SUMIF(#REF!,'12'!A756,#REF!)</f>
        <v>#REF!</v>
      </c>
      <c r="J756" s="181" t="e">
        <f t="shared" si="51"/>
        <v>#REF!</v>
      </c>
    </row>
    <row r="757" s="260" customFormat="1" ht="36" customHeight="1" spans="1:10">
      <c r="A757" s="219">
        <v>2101506</v>
      </c>
      <c r="B757" s="337" t="s">
        <v>709</v>
      </c>
      <c r="C757" s="206">
        <f>SUMIFS('02'!E:E,'02'!A:A,A757)</f>
        <v>0</v>
      </c>
      <c r="D757" s="206">
        <v>0</v>
      </c>
      <c r="E757" s="336">
        <f t="shared" si="48"/>
        <v>0</v>
      </c>
      <c r="F757" s="334" t="str">
        <f t="shared" si="49"/>
        <v>否</v>
      </c>
      <c r="G757" s="181" t="str">
        <f t="shared" si="50"/>
        <v>项</v>
      </c>
      <c r="H757" s="181"/>
      <c r="I757" s="181" t="e">
        <f>SUMIF(#REF!,'12'!A757,#REF!)</f>
        <v>#REF!</v>
      </c>
      <c r="J757" s="181" t="e">
        <f t="shared" si="51"/>
        <v>#REF!</v>
      </c>
    </row>
    <row r="758" s="260" customFormat="1" ht="36" customHeight="1" spans="1:10">
      <c r="A758" s="219">
        <v>2101550</v>
      </c>
      <c r="B758" s="337" t="s">
        <v>196</v>
      </c>
      <c r="C758" s="206">
        <f>SUMIFS('02'!E:E,'02'!A:A,A758)</f>
        <v>0</v>
      </c>
      <c r="D758" s="206">
        <v>0</v>
      </c>
      <c r="E758" s="336">
        <f t="shared" si="48"/>
        <v>0</v>
      </c>
      <c r="F758" s="334" t="str">
        <f t="shared" si="49"/>
        <v>否</v>
      </c>
      <c r="G758" s="181" t="str">
        <f t="shared" si="50"/>
        <v>项</v>
      </c>
      <c r="H758" s="181"/>
      <c r="I758" s="181" t="e">
        <f>SUMIF(#REF!,'12'!A758,#REF!)</f>
        <v>#REF!</v>
      </c>
      <c r="J758" s="181" t="e">
        <f t="shared" si="51"/>
        <v>#REF!</v>
      </c>
    </row>
    <row r="759" s="260" customFormat="1" ht="36" customHeight="1" spans="1:10">
      <c r="A759" s="219">
        <v>2101599</v>
      </c>
      <c r="B759" s="337" t="s">
        <v>710</v>
      </c>
      <c r="C759" s="206">
        <f>SUMIFS('02'!E:E,'02'!A:A,A759)</f>
        <v>0</v>
      </c>
      <c r="D759" s="206">
        <v>0</v>
      </c>
      <c r="E759" s="336">
        <f t="shared" si="48"/>
        <v>0</v>
      </c>
      <c r="F759" s="334" t="str">
        <f t="shared" si="49"/>
        <v>否</v>
      </c>
      <c r="G759" s="181" t="str">
        <f t="shared" si="50"/>
        <v>项</v>
      </c>
      <c r="H759" s="181"/>
      <c r="I759" s="181" t="e">
        <f>SUMIF(#REF!,'12'!A759,#REF!)</f>
        <v>#REF!</v>
      </c>
      <c r="J759" s="181" t="e">
        <f t="shared" si="51"/>
        <v>#REF!</v>
      </c>
    </row>
    <row r="760" s="260" customFormat="1" ht="36" customHeight="1" spans="1:10">
      <c r="A760" s="215">
        <v>21017</v>
      </c>
      <c r="B760" s="335" t="s">
        <v>712</v>
      </c>
      <c r="C760" s="339">
        <f>SUM(C761:C766)</f>
        <v>0</v>
      </c>
      <c r="D760" s="339">
        <f>SUM(D761:D766)</f>
        <v>0</v>
      </c>
      <c r="E760" s="336">
        <f t="shared" ref="E760:E773" si="52">IFERROR(IF(C760&lt;0,"",IFERROR(D760/C760,0))*100,0)</f>
        <v>0</v>
      </c>
      <c r="F760" s="334" t="str">
        <f t="shared" ref="F760:F773" si="53">IF(LEN(A760)=3,"是",IF(B760&lt;&gt;"",IF(SUM(C760:D760)&lt;&gt;0,"是","否"),"是"))</f>
        <v>否</v>
      </c>
      <c r="G760" s="181" t="str">
        <f t="shared" ref="G760:G773" si="54">IF(LEN(A760)=3,"类",IF(LEN(A760)=5,"款","项"))</f>
        <v>款</v>
      </c>
      <c r="H760" s="181"/>
      <c r="I760" s="181" t="e">
        <f>SUMIF(#REF!,'12'!A760,#REF!)</f>
        <v>#REF!</v>
      </c>
      <c r="J760" s="181" t="e">
        <f t="shared" ref="J760:J773" si="55">D760-I760</f>
        <v>#REF!</v>
      </c>
    </row>
    <row r="761" s="260" customFormat="1" ht="36" customHeight="1" spans="1:10">
      <c r="A761" s="215">
        <v>2101701</v>
      </c>
      <c r="B761" s="337" t="s">
        <v>187</v>
      </c>
      <c r="C761" s="206">
        <f>SUMIFS('02'!E:E,'02'!A:A,A761)</f>
        <v>0</v>
      </c>
      <c r="D761" s="206">
        <v>0</v>
      </c>
      <c r="E761" s="336">
        <f t="shared" si="52"/>
        <v>0</v>
      </c>
      <c r="F761" s="334" t="str">
        <f t="shared" si="53"/>
        <v>否</v>
      </c>
      <c r="G761" s="181" t="str">
        <f t="shared" si="54"/>
        <v>项</v>
      </c>
      <c r="H761" s="181"/>
      <c r="I761" s="181" t="e">
        <f>SUMIF(#REF!,'12'!A761,#REF!)</f>
        <v>#REF!</v>
      </c>
      <c r="J761" s="181" t="e">
        <f t="shared" si="55"/>
        <v>#REF!</v>
      </c>
    </row>
    <row r="762" s="260" customFormat="1" ht="36" customHeight="1" spans="1:10">
      <c r="A762" s="215">
        <v>2101702</v>
      </c>
      <c r="B762" s="337" t="s">
        <v>188</v>
      </c>
      <c r="C762" s="206">
        <f>SUMIFS('02'!E:E,'02'!A:A,A762)</f>
        <v>0</v>
      </c>
      <c r="D762" s="206">
        <v>0</v>
      </c>
      <c r="E762" s="336">
        <f t="shared" si="52"/>
        <v>0</v>
      </c>
      <c r="F762" s="334" t="str">
        <f t="shared" si="53"/>
        <v>否</v>
      </c>
      <c r="G762" s="181" t="str">
        <f t="shared" si="54"/>
        <v>项</v>
      </c>
      <c r="H762" s="181"/>
      <c r="I762" s="181" t="e">
        <f>SUMIF(#REF!,'12'!A762,#REF!)</f>
        <v>#REF!</v>
      </c>
      <c r="J762" s="181" t="e">
        <f t="shared" si="55"/>
        <v>#REF!</v>
      </c>
    </row>
    <row r="763" s="260" customFormat="1" ht="36" customHeight="1" spans="1:10">
      <c r="A763" s="215">
        <v>2101703</v>
      </c>
      <c r="B763" s="337" t="s">
        <v>189</v>
      </c>
      <c r="C763" s="206">
        <f>SUMIFS('02'!E:E,'02'!A:A,A763)</f>
        <v>0</v>
      </c>
      <c r="D763" s="206">
        <v>0</v>
      </c>
      <c r="E763" s="336">
        <f t="shared" si="52"/>
        <v>0</v>
      </c>
      <c r="F763" s="334" t="str">
        <f t="shared" si="53"/>
        <v>否</v>
      </c>
      <c r="G763" s="181" t="str">
        <f t="shared" si="54"/>
        <v>项</v>
      </c>
      <c r="H763" s="181"/>
      <c r="I763" s="181" t="e">
        <f>SUMIF(#REF!,'12'!A763,#REF!)</f>
        <v>#REF!</v>
      </c>
      <c r="J763" s="181" t="e">
        <f t="shared" si="55"/>
        <v>#REF!</v>
      </c>
    </row>
    <row r="764" s="260" customFormat="1" ht="36" customHeight="1" spans="1:10">
      <c r="A764" s="215">
        <v>2101704</v>
      </c>
      <c r="B764" s="337" t="s">
        <v>713</v>
      </c>
      <c r="C764" s="206">
        <f>SUMIFS('02'!E:E,'02'!A:A,A764)</f>
        <v>0</v>
      </c>
      <c r="D764" s="206">
        <v>0</v>
      </c>
      <c r="E764" s="336">
        <f t="shared" si="52"/>
        <v>0</v>
      </c>
      <c r="F764" s="334" t="str">
        <f t="shared" si="53"/>
        <v>否</v>
      </c>
      <c r="G764" s="181" t="str">
        <f t="shared" si="54"/>
        <v>项</v>
      </c>
      <c r="H764" s="181"/>
      <c r="I764" s="181" t="e">
        <f>SUMIF(#REF!,'12'!A764,#REF!)</f>
        <v>#REF!</v>
      </c>
      <c r="J764" s="181" t="e">
        <f t="shared" si="55"/>
        <v>#REF!</v>
      </c>
    </row>
    <row r="765" s="260" customFormat="1" ht="36" customHeight="1" spans="1:10">
      <c r="A765" s="215">
        <v>2101750</v>
      </c>
      <c r="B765" s="337" t="s">
        <v>196</v>
      </c>
      <c r="C765" s="206">
        <f>SUMIFS('02'!E:E,'02'!A:A,A765)</f>
        <v>0</v>
      </c>
      <c r="D765" s="206">
        <v>0</v>
      </c>
      <c r="E765" s="336">
        <f t="shared" si="52"/>
        <v>0</v>
      </c>
      <c r="F765" s="334" t="str">
        <f t="shared" si="53"/>
        <v>否</v>
      </c>
      <c r="G765" s="181" t="str">
        <f t="shared" si="54"/>
        <v>项</v>
      </c>
      <c r="H765" s="181"/>
      <c r="I765" s="181" t="e">
        <f>SUMIF(#REF!,'12'!A765,#REF!)</f>
        <v>#REF!</v>
      </c>
      <c r="J765" s="181" t="e">
        <f t="shared" si="55"/>
        <v>#REF!</v>
      </c>
    </row>
    <row r="766" s="260" customFormat="1" ht="36" customHeight="1" spans="1:10">
      <c r="A766" s="215">
        <v>2101799</v>
      </c>
      <c r="B766" s="337" t="s">
        <v>714</v>
      </c>
      <c r="C766" s="206">
        <f>SUMIFS('02'!E:E,'02'!A:A,A766)</f>
        <v>0</v>
      </c>
      <c r="D766" s="206">
        <v>0</v>
      </c>
      <c r="E766" s="336">
        <f t="shared" si="52"/>
        <v>0</v>
      </c>
      <c r="F766" s="334" t="str">
        <f t="shared" si="53"/>
        <v>否</v>
      </c>
      <c r="G766" s="181" t="str">
        <f t="shared" si="54"/>
        <v>项</v>
      </c>
      <c r="H766" s="181"/>
      <c r="I766" s="181" t="e">
        <f>SUMIF(#REF!,'12'!A766,#REF!)</f>
        <v>#REF!</v>
      </c>
      <c r="J766" s="181" t="e">
        <f t="shared" si="55"/>
        <v>#REF!</v>
      </c>
    </row>
    <row r="767" s="260" customFormat="1" ht="36" customHeight="1" spans="1:10">
      <c r="A767" s="215">
        <v>21018</v>
      </c>
      <c r="B767" s="335" t="s">
        <v>715</v>
      </c>
      <c r="C767" s="339">
        <f>SUM(C768:C771)</f>
        <v>0</v>
      </c>
      <c r="D767" s="339">
        <f>SUM(D768:D771)</f>
        <v>0</v>
      </c>
      <c r="E767" s="336">
        <f t="shared" si="52"/>
        <v>0</v>
      </c>
      <c r="F767" s="334" t="str">
        <f t="shared" si="53"/>
        <v>否</v>
      </c>
      <c r="G767" s="181" t="str">
        <f t="shared" si="54"/>
        <v>款</v>
      </c>
      <c r="H767" s="181"/>
      <c r="I767" s="181" t="e">
        <f>SUMIF(#REF!,'12'!A767,#REF!)</f>
        <v>#REF!</v>
      </c>
      <c r="J767" s="181" t="e">
        <f t="shared" si="55"/>
        <v>#REF!</v>
      </c>
    </row>
    <row r="768" s="260" customFormat="1" ht="36" customHeight="1" spans="1:10">
      <c r="A768" s="215">
        <v>2101801</v>
      </c>
      <c r="B768" s="337" t="s">
        <v>187</v>
      </c>
      <c r="C768" s="206">
        <f>SUMIFS('02'!E:E,'02'!A:A,A768)</f>
        <v>0</v>
      </c>
      <c r="D768" s="206">
        <v>0</v>
      </c>
      <c r="E768" s="336">
        <f t="shared" si="52"/>
        <v>0</v>
      </c>
      <c r="F768" s="334" t="str">
        <f t="shared" si="53"/>
        <v>否</v>
      </c>
      <c r="G768" s="181" t="str">
        <f t="shared" si="54"/>
        <v>项</v>
      </c>
      <c r="H768" s="181"/>
      <c r="I768" s="181" t="e">
        <f>SUMIF(#REF!,'12'!A768,#REF!)</f>
        <v>#REF!</v>
      </c>
      <c r="J768" s="181" t="e">
        <f t="shared" si="55"/>
        <v>#REF!</v>
      </c>
    </row>
    <row r="769" s="260" customFormat="1" ht="36" customHeight="1" spans="1:10">
      <c r="A769" s="215">
        <v>2101802</v>
      </c>
      <c r="B769" s="337" t="s">
        <v>188</v>
      </c>
      <c r="C769" s="206">
        <f>SUMIFS('02'!E:E,'02'!A:A,A769)</f>
        <v>0</v>
      </c>
      <c r="D769" s="206">
        <v>0</v>
      </c>
      <c r="E769" s="336">
        <f t="shared" si="52"/>
        <v>0</v>
      </c>
      <c r="F769" s="334" t="str">
        <f t="shared" si="53"/>
        <v>否</v>
      </c>
      <c r="G769" s="181" t="str">
        <f t="shared" si="54"/>
        <v>项</v>
      </c>
      <c r="H769" s="181"/>
      <c r="I769" s="181" t="e">
        <f>SUMIF(#REF!,'12'!A769,#REF!)</f>
        <v>#REF!</v>
      </c>
      <c r="J769" s="181" t="e">
        <f t="shared" si="55"/>
        <v>#REF!</v>
      </c>
    </row>
    <row r="770" s="260" customFormat="1" ht="36" customHeight="1" spans="1:10">
      <c r="A770" s="215">
        <v>2101803</v>
      </c>
      <c r="B770" s="337" t="s">
        <v>189</v>
      </c>
      <c r="C770" s="206">
        <f>SUMIFS('02'!E:E,'02'!A:A,A770)</f>
        <v>0</v>
      </c>
      <c r="D770" s="206">
        <v>0</v>
      </c>
      <c r="E770" s="336">
        <f t="shared" si="52"/>
        <v>0</v>
      </c>
      <c r="F770" s="334" t="str">
        <f t="shared" si="53"/>
        <v>否</v>
      </c>
      <c r="G770" s="181" t="str">
        <f t="shared" si="54"/>
        <v>项</v>
      </c>
      <c r="H770" s="181"/>
      <c r="I770" s="181" t="e">
        <f>SUMIF(#REF!,'12'!A770,#REF!)</f>
        <v>#REF!</v>
      </c>
      <c r="J770" s="181" t="e">
        <f t="shared" si="55"/>
        <v>#REF!</v>
      </c>
    </row>
    <row r="771" s="260" customFormat="1" ht="36" customHeight="1" spans="1:10">
      <c r="A771" s="215">
        <v>2101899</v>
      </c>
      <c r="B771" s="337" t="s">
        <v>716</v>
      </c>
      <c r="C771" s="206">
        <f>SUMIFS('02'!E:E,'02'!A:A,A771)</f>
        <v>0</v>
      </c>
      <c r="D771" s="206">
        <v>0</v>
      </c>
      <c r="E771" s="336">
        <f t="shared" si="52"/>
        <v>0</v>
      </c>
      <c r="F771" s="334" t="str">
        <f t="shared" si="53"/>
        <v>否</v>
      </c>
      <c r="G771" s="181" t="str">
        <f t="shared" si="54"/>
        <v>项</v>
      </c>
      <c r="H771" s="181"/>
      <c r="I771" s="181" t="e">
        <f>SUMIF(#REF!,'12'!A771,#REF!)</f>
        <v>#REF!</v>
      </c>
      <c r="J771" s="181" t="e">
        <f t="shared" si="55"/>
        <v>#REF!</v>
      </c>
    </row>
    <row r="772" s="260" customFormat="1" ht="36" customHeight="1" spans="1:10">
      <c r="A772" s="215">
        <v>21019</v>
      </c>
      <c r="B772" s="335" t="s">
        <v>1934</v>
      </c>
      <c r="C772" s="206">
        <f>SUM(C773:C775)</f>
        <v>0</v>
      </c>
      <c r="D772" s="206">
        <f>SUM(D773:D775)</f>
        <v>0</v>
      </c>
      <c r="E772" s="336">
        <f t="shared" si="52"/>
        <v>0</v>
      </c>
      <c r="F772" s="334" t="str">
        <f t="shared" si="53"/>
        <v>否</v>
      </c>
      <c r="G772" s="181" t="str">
        <f t="shared" si="54"/>
        <v>款</v>
      </c>
      <c r="H772" s="181"/>
      <c r="I772" s="181" t="e">
        <f>SUMIF(#REF!,'12'!A772,#REF!)</f>
        <v>#REF!</v>
      </c>
      <c r="J772" s="181" t="e">
        <f t="shared" si="55"/>
        <v>#REF!</v>
      </c>
    </row>
    <row r="773" s="260" customFormat="1" ht="36" customHeight="1" spans="1:10">
      <c r="A773" s="215">
        <v>2101901</v>
      </c>
      <c r="B773" s="337" t="s">
        <v>1935</v>
      </c>
      <c r="C773" s="206">
        <f>SUMIFS('02'!E:E,'02'!A:A,A773)</f>
        <v>0</v>
      </c>
      <c r="D773" s="206">
        <v>0</v>
      </c>
      <c r="E773" s="336">
        <f t="shared" si="52"/>
        <v>0</v>
      </c>
      <c r="F773" s="334" t="str">
        <f t="shared" si="53"/>
        <v>否</v>
      </c>
      <c r="G773" s="181" t="str">
        <f t="shared" si="54"/>
        <v>项</v>
      </c>
      <c r="H773" s="181"/>
      <c r="I773" s="181" t="e">
        <f>SUMIF(#REF!,'12'!A773,#REF!)</f>
        <v>#REF!</v>
      </c>
      <c r="J773" s="181" t="e">
        <f t="shared" si="55"/>
        <v>#REF!</v>
      </c>
    </row>
    <row r="774" s="260" customFormat="1" ht="23.5" customHeight="1" spans="1:10">
      <c r="A774" s="215">
        <v>2101902</v>
      </c>
      <c r="B774" s="337" t="s">
        <v>1936</v>
      </c>
      <c r="C774" s="206"/>
      <c r="D774" s="206"/>
      <c r="E774" s="336"/>
      <c r="F774" s="334"/>
      <c r="G774" s="181"/>
      <c r="H774" s="181"/>
      <c r="I774" s="181"/>
      <c r="J774" s="181"/>
    </row>
    <row r="775" s="260" customFormat="1" ht="36" customHeight="1" spans="1:10">
      <c r="A775" s="215">
        <v>2101999</v>
      </c>
      <c r="B775" s="337" t="s">
        <v>1937</v>
      </c>
      <c r="C775" s="206">
        <f>SUMIFS('02'!E:E,'02'!A:A,A775)</f>
        <v>0</v>
      </c>
      <c r="D775" s="206">
        <v>0</v>
      </c>
      <c r="E775" s="336">
        <f t="shared" ref="E775:E832" si="56">IFERROR(IF(C775&lt;0,"",IFERROR(D775/C775,0))*100,0)</f>
        <v>0</v>
      </c>
      <c r="F775" s="334" t="str">
        <f t="shared" ref="F775:F833" si="57">IF(LEN(A775)=3,"是",IF(B775&lt;&gt;"",IF(SUM(C775:D775)&lt;&gt;0,"是","否"),"是"))</f>
        <v>否</v>
      </c>
      <c r="G775" s="181" t="str">
        <f t="shared" ref="G775:G833" si="58">IF(LEN(A775)=3,"类",IF(LEN(A775)=5,"款","项"))</f>
        <v>项</v>
      </c>
      <c r="H775" s="181"/>
      <c r="I775" s="181" t="e">
        <f>SUMIF(#REF!,'12'!A775,#REF!)</f>
        <v>#REF!</v>
      </c>
      <c r="J775" s="181" t="e">
        <f t="shared" ref="J775:J833" si="59">D775-I775</f>
        <v>#REF!</v>
      </c>
    </row>
    <row r="776" ht="23.5" customHeight="1" spans="1:10">
      <c r="A776" s="219">
        <v>21099</v>
      </c>
      <c r="B776" s="335" t="s">
        <v>720</v>
      </c>
      <c r="C776" s="147">
        <f>SUM(C777)</f>
        <v>2387</v>
      </c>
      <c r="D776" s="147">
        <f>SUM(D777)</f>
        <v>131</v>
      </c>
      <c r="E776" s="336">
        <f t="shared" si="56"/>
        <v>5.48806032677</v>
      </c>
      <c r="F776" s="334" t="str">
        <f t="shared" si="57"/>
        <v>是</v>
      </c>
      <c r="G776" s="181" t="str">
        <f t="shared" si="58"/>
        <v>款</v>
      </c>
      <c r="I776" s="181" t="e">
        <f>SUMIF(#REF!,'12'!A776,#REF!)</f>
        <v>#REF!</v>
      </c>
      <c r="J776" s="181" t="e">
        <f t="shared" si="59"/>
        <v>#REF!</v>
      </c>
    </row>
    <row r="777" s="260" customFormat="1" ht="23.5" customHeight="1" spans="1:10">
      <c r="A777" s="215">
        <v>2109999</v>
      </c>
      <c r="B777" s="337" t="s">
        <v>720</v>
      </c>
      <c r="C777" s="206">
        <f>SUMIFS('02'!E:E,'02'!A:A,A777)</f>
        <v>2387</v>
      </c>
      <c r="D777" s="206">
        <v>131</v>
      </c>
      <c r="E777" s="336">
        <f t="shared" si="56"/>
        <v>5.48806032677</v>
      </c>
      <c r="F777" s="334" t="str">
        <f t="shared" si="57"/>
        <v>是</v>
      </c>
      <c r="G777" s="181" t="str">
        <f t="shared" si="58"/>
        <v>项</v>
      </c>
      <c r="H777" s="181"/>
      <c r="I777" s="181" t="e">
        <f>SUMIF(#REF!,'12'!A777,#REF!)</f>
        <v>#REF!</v>
      </c>
      <c r="J777" s="181" t="e">
        <f t="shared" si="59"/>
        <v>#REF!</v>
      </c>
    </row>
    <row r="778" ht="23.5" customHeight="1" spans="1:10">
      <c r="A778" s="340">
        <v>211</v>
      </c>
      <c r="B778" s="332" t="s">
        <v>147</v>
      </c>
      <c r="C778" s="216">
        <f>SUM(C779,C789,C793,C802,C809,C816,C819,C822,C824,C826,C832,C835,C837,C848)</f>
        <v>29013</v>
      </c>
      <c r="D778" s="216">
        <f>SUM(D779,D789,D793,D802,D809,D816,D819,D822,D824,D826,D832,D835,D837,D848)</f>
        <v>24867</v>
      </c>
      <c r="E778" s="333">
        <f t="shared" si="56"/>
        <v>85.7098542032882</v>
      </c>
      <c r="F778" s="334" t="str">
        <f t="shared" si="57"/>
        <v>是</v>
      </c>
      <c r="G778" s="181" t="str">
        <f t="shared" si="58"/>
        <v>类</v>
      </c>
      <c r="I778" s="181" t="e">
        <f>SUMIF(#REF!,'12'!A778,#REF!)</f>
        <v>#REF!</v>
      </c>
      <c r="J778" s="181" t="e">
        <f t="shared" si="59"/>
        <v>#REF!</v>
      </c>
    </row>
    <row r="779" ht="36" customHeight="1" spans="1:10">
      <c r="A779" s="219">
        <v>21101</v>
      </c>
      <c r="B779" s="335" t="s">
        <v>721</v>
      </c>
      <c r="C779" s="147">
        <f>SUM(C780:C788)</f>
        <v>0</v>
      </c>
      <c r="D779" s="147">
        <f>SUM(D780:D788)</f>
        <v>0</v>
      </c>
      <c r="E779" s="336">
        <f t="shared" si="56"/>
        <v>0</v>
      </c>
      <c r="F779" s="334" t="str">
        <f t="shared" si="57"/>
        <v>否</v>
      </c>
      <c r="G779" s="181" t="str">
        <f t="shared" si="58"/>
        <v>款</v>
      </c>
      <c r="I779" s="181" t="e">
        <f>SUMIF(#REF!,'12'!A779,#REF!)</f>
        <v>#REF!</v>
      </c>
      <c r="J779" s="181" t="e">
        <f t="shared" si="59"/>
        <v>#REF!</v>
      </c>
    </row>
    <row r="780" s="260" customFormat="1" ht="36" customHeight="1" spans="1:10">
      <c r="A780" s="219">
        <v>2110101</v>
      </c>
      <c r="B780" s="337" t="s">
        <v>187</v>
      </c>
      <c r="C780" s="206">
        <f>SUMIFS('02'!E:E,'02'!A:A,A780)</f>
        <v>0</v>
      </c>
      <c r="D780" s="206">
        <v>0</v>
      </c>
      <c r="E780" s="336">
        <f t="shared" si="56"/>
        <v>0</v>
      </c>
      <c r="F780" s="334" t="str">
        <f t="shared" si="57"/>
        <v>否</v>
      </c>
      <c r="G780" s="181" t="str">
        <f t="shared" si="58"/>
        <v>项</v>
      </c>
      <c r="H780" s="181"/>
      <c r="I780" s="181" t="e">
        <f>SUMIF(#REF!,'12'!A780,#REF!)</f>
        <v>#REF!</v>
      </c>
      <c r="J780" s="181" t="e">
        <f t="shared" si="59"/>
        <v>#REF!</v>
      </c>
    </row>
    <row r="781" s="260" customFormat="1" ht="36" customHeight="1" spans="1:10">
      <c r="A781" s="219">
        <v>2110102</v>
      </c>
      <c r="B781" s="337" t="s">
        <v>188</v>
      </c>
      <c r="C781" s="206">
        <f>SUMIFS('02'!E:E,'02'!A:A,A781)</f>
        <v>0</v>
      </c>
      <c r="D781" s="206">
        <v>0</v>
      </c>
      <c r="E781" s="336">
        <f t="shared" si="56"/>
        <v>0</v>
      </c>
      <c r="F781" s="334" t="str">
        <f t="shared" si="57"/>
        <v>否</v>
      </c>
      <c r="G781" s="181" t="str">
        <f t="shared" si="58"/>
        <v>项</v>
      </c>
      <c r="H781" s="181"/>
      <c r="I781" s="181" t="e">
        <f>SUMIF(#REF!,'12'!A781,#REF!)</f>
        <v>#REF!</v>
      </c>
      <c r="J781" s="181" t="e">
        <f t="shared" si="59"/>
        <v>#REF!</v>
      </c>
    </row>
    <row r="782" s="260" customFormat="1" ht="36" customHeight="1" spans="1:10">
      <c r="A782" s="219">
        <v>2110103</v>
      </c>
      <c r="B782" s="337" t="s">
        <v>189</v>
      </c>
      <c r="C782" s="206">
        <f>SUMIFS('02'!E:E,'02'!A:A,A782)</f>
        <v>0</v>
      </c>
      <c r="D782" s="206">
        <v>0</v>
      </c>
      <c r="E782" s="336">
        <f t="shared" si="56"/>
        <v>0</v>
      </c>
      <c r="F782" s="334" t="str">
        <f t="shared" si="57"/>
        <v>否</v>
      </c>
      <c r="G782" s="181" t="str">
        <f t="shared" si="58"/>
        <v>项</v>
      </c>
      <c r="H782" s="181"/>
      <c r="I782" s="181" t="e">
        <f>SUMIF(#REF!,'12'!A782,#REF!)</f>
        <v>#REF!</v>
      </c>
      <c r="J782" s="181" t="e">
        <f t="shared" si="59"/>
        <v>#REF!</v>
      </c>
    </row>
    <row r="783" s="260" customFormat="1" ht="36" customHeight="1" spans="1:10">
      <c r="A783" s="219">
        <v>2110104</v>
      </c>
      <c r="B783" s="337" t="s">
        <v>722</v>
      </c>
      <c r="C783" s="206">
        <f>SUMIFS('02'!E:E,'02'!A:A,A783)</f>
        <v>0</v>
      </c>
      <c r="D783" s="206">
        <v>0</v>
      </c>
      <c r="E783" s="336">
        <f t="shared" si="56"/>
        <v>0</v>
      </c>
      <c r="F783" s="334" t="str">
        <f t="shared" si="57"/>
        <v>否</v>
      </c>
      <c r="G783" s="181" t="str">
        <f t="shared" si="58"/>
        <v>项</v>
      </c>
      <c r="H783" s="181"/>
      <c r="I783" s="181" t="e">
        <f>SUMIF(#REF!,'12'!A783,#REF!)</f>
        <v>#REF!</v>
      </c>
      <c r="J783" s="181" t="e">
        <f t="shared" si="59"/>
        <v>#REF!</v>
      </c>
    </row>
    <row r="784" s="260" customFormat="1" ht="36" customHeight="1" spans="1:10">
      <c r="A784" s="219">
        <v>2110105</v>
      </c>
      <c r="B784" s="337" t="s">
        <v>723</v>
      </c>
      <c r="C784" s="206">
        <f>SUMIFS('02'!E:E,'02'!A:A,A784)</f>
        <v>0</v>
      </c>
      <c r="D784" s="206">
        <v>0</v>
      </c>
      <c r="E784" s="336">
        <f t="shared" si="56"/>
        <v>0</v>
      </c>
      <c r="F784" s="334" t="str">
        <f t="shared" si="57"/>
        <v>否</v>
      </c>
      <c r="G784" s="181" t="str">
        <f t="shared" si="58"/>
        <v>项</v>
      </c>
      <c r="H784" s="181"/>
      <c r="I784" s="181" t="e">
        <f>SUMIF(#REF!,'12'!A784,#REF!)</f>
        <v>#REF!</v>
      </c>
      <c r="J784" s="181" t="e">
        <f t="shared" si="59"/>
        <v>#REF!</v>
      </c>
    </row>
    <row r="785" s="260" customFormat="1" ht="36" customHeight="1" spans="1:10">
      <c r="A785" s="219">
        <v>2110106</v>
      </c>
      <c r="B785" s="337" t="s">
        <v>724</v>
      </c>
      <c r="C785" s="206">
        <f>SUMIFS('02'!E:E,'02'!A:A,A785)</f>
        <v>0</v>
      </c>
      <c r="D785" s="206">
        <v>0</v>
      </c>
      <c r="E785" s="336">
        <f t="shared" si="56"/>
        <v>0</v>
      </c>
      <c r="F785" s="334" t="str">
        <f t="shared" si="57"/>
        <v>否</v>
      </c>
      <c r="G785" s="181" t="str">
        <f t="shared" si="58"/>
        <v>项</v>
      </c>
      <c r="H785" s="181"/>
      <c r="I785" s="181" t="e">
        <f>SUMIF(#REF!,'12'!A785,#REF!)</f>
        <v>#REF!</v>
      </c>
      <c r="J785" s="181" t="e">
        <f t="shared" si="59"/>
        <v>#REF!</v>
      </c>
    </row>
    <row r="786" s="260" customFormat="1" ht="36" customHeight="1" spans="1:10">
      <c r="A786" s="219">
        <v>2110107</v>
      </c>
      <c r="B786" s="337" t="s">
        <v>725</v>
      </c>
      <c r="C786" s="206">
        <f>SUMIFS('02'!E:E,'02'!A:A,A786)</f>
        <v>0</v>
      </c>
      <c r="D786" s="206">
        <v>0</v>
      </c>
      <c r="E786" s="336">
        <f t="shared" si="56"/>
        <v>0</v>
      </c>
      <c r="F786" s="334" t="str">
        <f t="shared" si="57"/>
        <v>否</v>
      </c>
      <c r="G786" s="181" t="str">
        <f t="shared" si="58"/>
        <v>项</v>
      </c>
      <c r="H786" s="181"/>
      <c r="I786" s="181" t="e">
        <f>SUMIF(#REF!,'12'!A786,#REF!)</f>
        <v>#REF!</v>
      </c>
      <c r="J786" s="181" t="e">
        <f t="shared" si="59"/>
        <v>#REF!</v>
      </c>
    </row>
    <row r="787" s="260" customFormat="1" ht="36" customHeight="1" spans="1:10">
      <c r="A787" s="219">
        <v>2110108</v>
      </c>
      <c r="B787" s="337" t="s">
        <v>726</v>
      </c>
      <c r="C787" s="206">
        <f>SUMIFS('02'!E:E,'02'!A:A,A787)</f>
        <v>0</v>
      </c>
      <c r="D787" s="206">
        <v>0</v>
      </c>
      <c r="E787" s="336">
        <f t="shared" si="56"/>
        <v>0</v>
      </c>
      <c r="F787" s="334" t="str">
        <f t="shared" si="57"/>
        <v>否</v>
      </c>
      <c r="G787" s="181" t="str">
        <f t="shared" si="58"/>
        <v>项</v>
      </c>
      <c r="H787" s="181"/>
      <c r="I787" s="181" t="e">
        <f>SUMIF(#REF!,'12'!A787,#REF!)</f>
        <v>#REF!</v>
      </c>
      <c r="J787" s="181" t="e">
        <f t="shared" si="59"/>
        <v>#REF!</v>
      </c>
    </row>
    <row r="788" s="260" customFormat="1" ht="36" customHeight="1" spans="1:10">
      <c r="A788" s="219">
        <v>2110199</v>
      </c>
      <c r="B788" s="337" t="s">
        <v>727</v>
      </c>
      <c r="C788" s="206">
        <f>SUMIFS('02'!E:E,'02'!A:A,A788)</f>
        <v>0</v>
      </c>
      <c r="D788" s="206">
        <v>0</v>
      </c>
      <c r="E788" s="336">
        <f t="shared" si="56"/>
        <v>0</v>
      </c>
      <c r="F788" s="334" t="str">
        <f t="shared" si="57"/>
        <v>否</v>
      </c>
      <c r="G788" s="181" t="str">
        <f t="shared" si="58"/>
        <v>项</v>
      </c>
      <c r="H788" s="181"/>
      <c r="I788" s="181" t="e">
        <f>SUMIF(#REF!,'12'!A788,#REF!)</f>
        <v>#REF!</v>
      </c>
      <c r="J788" s="181" t="e">
        <f t="shared" si="59"/>
        <v>#REF!</v>
      </c>
    </row>
    <row r="789" ht="23.5" customHeight="1" spans="1:10">
      <c r="A789" s="219">
        <v>21102</v>
      </c>
      <c r="B789" s="335" t="s">
        <v>728</v>
      </c>
      <c r="C789" s="147">
        <f>SUM(C790:C792)</f>
        <v>13</v>
      </c>
      <c r="D789" s="147">
        <f>SUM(D790:D792)</f>
        <v>0</v>
      </c>
      <c r="E789" s="336">
        <f t="shared" si="56"/>
        <v>0</v>
      </c>
      <c r="F789" s="334" t="str">
        <f t="shared" si="57"/>
        <v>是</v>
      </c>
      <c r="G789" s="181" t="str">
        <f t="shared" si="58"/>
        <v>款</v>
      </c>
      <c r="I789" s="181" t="e">
        <f>SUMIF(#REF!,'12'!A789,#REF!)</f>
        <v>#REF!</v>
      </c>
      <c r="J789" s="181" t="e">
        <f t="shared" si="59"/>
        <v>#REF!</v>
      </c>
    </row>
    <row r="790" s="260" customFormat="1" ht="36" customHeight="1" spans="1:10">
      <c r="A790" s="219">
        <v>2110203</v>
      </c>
      <c r="B790" s="337" t="s">
        <v>729</v>
      </c>
      <c r="C790" s="206">
        <f>SUMIFS('02'!E:E,'02'!A:A,A790)</f>
        <v>0</v>
      </c>
      <c r="D790" s="206">
        <v>0</v>
      </c>
      <c r="E790" s="336">
        <f t="shared" si="56"/>
        <v>0</v>
      </c>
      <c r="F790" s="334" t="str">
        <f t="shared" si="57"/>
        <v>否</v>
      </c>
      <c r="G790" s="181" t="str">
        <f t="shared" si="58"/>
        <v>项</v>
      </c>
      <c r="H790" s="181"/>
      <c r="I790" s="181" t="e">
        <f>SUMIF(#REF!,'12'!A790,#REF!)</f>
        <v>#REF!</v>
      </c>
      <c r="J790" s="181" t="e">
        <f t="shared" si="59"/>
        <v>#REF!</v>
      </c>
    </row>
    <row r="791" s="260" customFormat="1" ht="36" customHeight="1" spans="1:10">
      <c r="A791" s="219">
        <v>2110204</v>
      </c>
      <c r="B791" s="337" t="s">
        <v>730</v>
      </c>
      <c r="C791" s="206">
        <f>SUMIFS('02'!E:E,'02'!A:A,A791)</f>
        <v>0</v>
      </c>
      <c r="D791" s="206">
        <v>0</v>
      </c>
      <c r="E791" s="336">
        <f t="shared" si="56"/>
        <v>0</v>
      </c>
      <c r="F791" s="334" t="str">
        <f t="shared" si="57"/>
        <v>否</v>
      </c>
      <c r="G791" s="181" t="str">
        <f t="shared" si="58"/>
        <v>项</v>
      </c>
      <c r="H791" s="181"/>
      <c r="I791" s="181" t="e">
        <f>SUMIF(#REF!,'12'!A791,#REF!)</f>
        <v>#REF!</v>
      </c>
      <c r="J791" s="181" t="e">
        <f t="shared" si="59"/>
        <v>#REF!</v>
      </c>
    </row>
    <row r="792" s="260" customFormat="1" ht="23.5" customHeight="1" spans="1:10">
      <c r="A792" s="219">
        <v>2110299</v>
      </c>
      <c r="B792" s="337" t="s">
        <v>731</v>
      </c>
      <c r="C792" s="206">
        <f>SUMIFS('02'!E:E,'02'!A:A,A792)</f>
        <v>13</v>
      </c>
      <c r="D792" s="206">
        <v>0</v>
      </c>
      <c r="E792" s="336">
        <f t="shared" si="56"/>
        <v>0</v>
      </c>
      <c r="F792" s="334" t="str">
        <f t="shared" si="57"/>
        <v>是</v>
      </c>
      <c r="G792" s="181" t="str">
        <f t="shared" si="58"/>
        <v>项</v>
      </c>
      <c r="H792" s="181"/>
      <c r="I792" s="181" t="e">
        <f>SUMIF(#REF!,'12'!A792,#REF!)</f>
        <v>#REF!</v>
      </c>
      <c r="J792" s="181" t="e">
        <f t="shared" si="59"/>
        <v>#REF!</v>
      </c>
    </row>
    <row r="793" ht="23.5" customHeight="1" spans="1:10">
      <c r="A793" s="219">
        <v>21103</v>
      </c>
      <c r="B793" s="335" t="s">
        <v>732</v>
      </c>
      <c r="C793" s="147">
        <f>SUM(C794:C801)</f>
        <v>27790</v>
      </c>
      <c r="D793" s="147">
        <f>SUM(D794:D801)</f>
        <v>24817</v>
      </c>
      <c r="E793" s="336">
        <f t="shared" si="56"/>
        <v>89.3019071608492</v>
      </c>
      <c r="F793" s="334" t="str">
        <f t="shared" si="57"/>
        <v>是</v>
      </c>
      <c r="G793" s="181" t="str">
        <f t="shared" si="58"/>
        <v>款</v>
      </c>
      <c r="I793" s="181" t="e">
        <f>SUMIF(#REF!,'12'!A793,#REF!)</f>
        <v>#REF!</v>
      </c>
      <c r="J793" s="181" t="e">
        <f t="shared" si="59"/>
        <v>#REF!</v>
      </c>
    </row>
    <row r="794" s="260" customFormat="1" ht="36" customHeight="1" spans="1:10">
      <c r="A794" s="219">
        <v>2110301</v>
      </c>
      <c r="B794" s="337" t="s">
        <v>733</v>
      </c>
      <c r="C794" s="206">
        <f>SUMIFS('02'!E:E,'02'!A:A,A794)</f>
        <v>0</v>
      </c>
      <c r="D794" s="206">
        <v>0</v>
      </c>
      <c r="E794" s="336">
        <f t="shared" si="56"/>
        <v>0</v>
      </c>
      <c r="F794" s="334" t="str">
        <f t="shared" si="57"/>
        <v>否</v>
      </c>
      <c r="G794" s="181" t="str">
        <f t="shared" si="58"/>
        <v>项</v>
      </c>
      <c r="H794" s="181"/>
      <c r="I794" s="181" t="e">
        <f>SUMIF(#REF!,'12'!A794,#REF!)</f>
        <v>#REF!</v>
      </c>
      <c r="J794" s="181" t="e">
        <f t="shared" si="59"/>
        <v>#REF!</v>
      </c>
    </row>
    <row r="795" s="260" customFormat="1" ht="23.5" customHeight="1" spans="1:10">
      <c r="A795" s="219">
        <v>2110302</v>
      </c>
      <c r="B795" s="337" t="s">
        <v>734</v>
      </c>
      <c r="C795" s="206">
        <f>SUMIFS('02'!E:E,'02'!A:A,A795)</f>
        <v>27190</v>
      </c>
      <c r="D795" s="206">
        <v>24517</v>
      </c>
      <c r="E795" s="336">
        <f t="shared" si="56"/>
        <v>90.1691798455314</v>
      </c>
      <c r="F795" s="334" t="str">
        <f t="shared" si="57"/>
        <v>是</v>
      </c>
      <c r="G795" s="181" t="str">
        <f t="shared" si="58"/>
        <v>项</v>
      </c>
      <c r="H795" s="181"/>
      <c r="I795" s="181" t="e">
        <f>SUMIF(#REF!,'12'!A795,#REF!)</f>
        <v>#REF!</v>
      </c>
      <c r="J795" s="181" t="e">
        <f t="shared" si="59"/>
        <v>#REF!</v>
      </c>
    </row>
    <row r="796" s="260" customFormat="1" ht="36" customHeight="1" spans="1:10">
      <c r="A796" s="219">
        <v>2110303</v>
      </c>
      <c r="B796" s="337" t="s">
        <v>735</v>
      </c>
      <c r="C796" s="206">
        <f>SUMIFS('02'!E:E,'02'!A:A,A796)</f>
        <v>0</v>
      </c>
      <c r="D796" s="206">
        <v>0</v>
      </c>
      <c r="E796" s="336">
        <f t="shared" si="56"/>
        <v>0</v>
      </c>
      <c r="F796" s="334" t="str">
        <f t="shared" si="57"/>
        <v>否</v>
      </c>
      <c r="G796" s="181" t="str">
        <f t="shared" si="58"/>
        <v>项</v>
      </c>
      <c r="H796" s="181"/>
      <c r="I796" s="181" t="e">
        <f>SUMIF(#REF!,'12'!A796,#REF!)</f>
        <v>#REF!</v>
      </c>
      <c r="J796" s="181" t="e">
        <f t="shared" si="59"/>
        <v>#REF!</v>
      </c>
    </row>
    <row r="797" s="260" customFormat="1" ht="23.5" customHeight="1" spans="1:10">
      <c r="A797" s="219">
        <v>2110304</v>
      </c>
      <c r="B797" s="337" t="s">
        <v>736</v>
      </c>
      <c r="C797" s="206">
        <f>SUMIFS('02'!E:E,'02'!A:A,A797)</f>
        <v>600</v>
      </c>
      <c r="D797" s="206">
        <v>300</v>
      </c>
      <c r="E797" s="336">
        <f t="shared" si="56"/>
        <v>50</v>
      </c>
      <c r="F797" s="334" t="str">
        <f t="shared" si="57"/>
        <v>是</v>
      </c>
      <c r="G797" s="181" t="str">
        <f t="shared" si="58"/>
        <v>项</v>
      </c>
      <c r="H797" s="181"/>
      <c r="I797" s="181" t="e">
        <f>SUMIF(#REF!,'12'!A797,#REF!)</f>
        <v>#REF!</v>
      </c>
      <c r="J797" s="181" t="e">
        <f t="shared" si="59"/>
        <v>#REF!</v>
      </c>
    </row>
    <row r="798" s="260" customFormat="1" ht="36" customHeight="1" spans="1:10">
      <c r="A798" s="219">
        <v>2110305</v>
      </c>
      <c r="B798" s="337" t="s">
        <v>737</v>
      </c>
      <c r="C798" s="206">
        <f>SUMIFS('02'!E:E,'02'!A:A,A798)</f>
        <v>0</v>
      </c>
      <c r="D798" s="206">
        <v>0</v>
      </c>
      <c r="E798" s="336">
        <f t="shared" si="56"/>
        <v>0</v>
      </c>
      <c r="F798" s="334" t="str">
        <f t="shared" si="57"/>
        <v>否</v>
      </c>
      <c r="G798" s="181" t="str">
        <f t="shared" si="58"/>
        <v>项</v>
      </c>
      <c r="H798" s="181"/>
      <c r="I798" s="181" t="e">
        <f>SUMIF(#REF!,'12'!A798,#REF!)</f>
        <v>#REF!</v>
      </c>
      <c r="J798" s="181" t="e">
        <f t="shared" si="59"/>
        <v>#REF!</v>
      </c>
    </row>
    <row r="799" s="260" customFormat="1" ht="36" customHeight="1" spans="1:10">
      <c r="A799" s="219">
        <v>2110306</v>
      </c>
      <c r="B799" s="337" t="s">
        <v>738</v>
      </c>
      <c r="C799" s="206">
        <f>SUMIFS('02'!E:E,'02'!A:A,A799)</f>
        <v>0</v>
      </c>
      <c r="D799" s="206">
        <v>0</v>
      </c>
      <c r="E799" s="336">
        <f t="shared" si="56"/>
        <v>0</v>
      </c>
      <c r="F799" s="334" t="str">
        <f t="shared" si="57"/>
        <v>否</v>
      </c>
      <c r="G799" s="181" t="str">
        <f t="shared" si="58"/>
        <v>项</v>
      </c>
      <c r="H799" s="181"/>
      <c r="I799" s="181" t="e">
        <f>SUMIF(#REF!,'12'!A799,#REF!)</f>
        <v>#REF!</v>
      </c>
      <c r="J799" s="181" t="e">
        <f t="shared" si="59"/>
        <v>#REF!</v>
      </c>
    </row>
    <row r="800" s="260" customFormat="1" ht="36" customHeight="1" spans="1:10">
      <c r="A800" s="342">
        <v>2110307</v>
      </c>
      <c r="B800" s="337" t="s">
        <v>739</v>
      </c>
      <c r="C800" s="206">
        <f>SUMIFS('02'!E:E,'02'!A:A,A800)</f>
        <v>0</v>
      </c>
      <c r="D800" s="206">
        <v>0</v>
      </c>
      <c r="E800" s="336">
        <f t="shared" si="56"/>
        <v>0</v>
      </c>
      <c r="F800" s="334" t="str">
        <f t="shared" si="57"/>
        <v>否</v>
      </c>
      <c r="G800" s="181" t="str">
        <f t="shared" si="58"/>
        <v>项</v>
      </c>
      <c r="H800" s="181"/>
      <c r="I800" s="181" t="e">
        <f>SUMIF(#REF!,'12'!A800,#REF!)</f>
        <v>#REF!</v>
      </c>
      <c r="J800" s="181" t="e">
        <f t="shared" si="59"/>
        <v>#REF!</v>
      </c>
    </row>
    <row r="801" s="260" customFormat="1" ht="36" customHeight="1" spans="1:10">
      <c r="A801" s="219">
        <v>2110399</v>
      </c>
      <c r="B801" s="337" t="s">
        <v>740</v>
      </c>
      <c r="C801" s="206">
        <f>SUMIFS('02'!E:E,'02'!A:A,A801)</f>
        <v>0</v>
      </c>
      <c r="D801" s="206">
        <v>0</v>
      </c>
      <c r="E801" s="336">
        <f t="shared" si="56"/>
        <v>0</v>
      </c>
      <c r="F801" s="334" t="str">
        <f t="shared" si="57"/>
        <v>否</v>
      </c>
      <c r="G801" s="181" t="str">
        <f t="shared" si="58"/>
        <v>项</v>
      </c>
      <c r="H801" s="181"/>
      <c r="I801" s="181" t="e">
        <f>SUMIF(#REF!,'12'!A801,#REF!)</f>
        <v>#REF!</v>
      </c>
      <c r="J801" s="181" t="e">
        <f t="shared" si="59"/>
        <v>#REF!</v>
      </c>
    </row>
    <row r="802" ht="23.5" customHeight="1" spans="1:10">
      <c r="A802" s="219">
        <v>21104</v>
      </c>
      <c r="B802" s="335" t="s">
        <v>741</v>
      </c>
      <c r="C802" s="147">
        <f>SUM(C803:C808)</f>
        <v>505</v>
      </c>
      <c r="D802" s="147">
        <f>SUM(D803:D808)</f>
        <v>0</v>
      </c>
      <c r="E802" s="336">
        <f t="shared" si="56"/>
        <v>0</v>
      </c>
      <c r="F802" s="334" t="str">
        <f t="shared" si="57"/>
        <v>是</v>
      </c>
      <c r="G802" s="181" t="str">
        <f t="shared" si="58"/>
        <v>款</v>
      </c>
      <c r="I802" s="181" t="e">
        <f>SUMIF(#REF!,'12'!A802,#REF!)</f>
        <v>#REF!</v>
      </c>
      <c r="J802" s="181" t="e">
        <f t="shared" si="59"/>
        <v>#REF!</v>
      </c>
    </row>
    <row r="803" s="260" customFormat="1" ht="36" customHeight="1" spans="1:10">
      <c r="A803" s="219">
        <v>2110401</v>
      </c>
      <c r="B803" s="337" t="s">
        <v>742</v>
      </c>
      <c r="C803" s="206">
        <f>SUMIFS('02'!E:E,'02'!A:A,A803)</f>
        <v>0</v>
      </c>
      <c r="D803" s="206">
        <v>0</v>
      </c>
      <c r="E803" s="336">
        <f t="shared" si="56"/>
        <v>0</v>
      </c>
      <c r="F803" s="334" t="str">
        <f t="shared" si="57"/>
        <v>否</v>
      </c>
      <c r="G803" s="181" t="str">
        <f t="shared" si="58"/>
        <v>项</v>
      </c>
      <c r="H803" s="181"/>
      <c r="I803" s="181" t="e">
        <f>SUMIF(#REF!,'12'!A803,#REF!)</f>
        <v>#REF!</v>
      </c>
      <c r="J803" s="181" t="e">
        <f t="shared" si="59"/>
        <v>#REF!</v>
      </c>
    </row>
    <row r="804" s="260" customFormat="1" ht="23.5" customHeight="1" spans="1:10">
      <c r="A804" s="219">
        <v>2110402</v>
      </c>
      <c r="B804" s="337" t="s">
        <v>743</v>
      </c>
      <c r="C804" s="206">
        <f>SUMIFS('02'!E:E,'02'!A:A,A804)</f>
        <v>491</v>
      </c>
      <c r="D804" s="206">
        <v>0</v>
      </c>
      <c r="E804" s="336">
        <f t="shared" si="56"/>
        <v>0</v>
      </c>
      <c r="F804" s="334" t="str">
        <f t="shared" si="57"/>
        <v>是</v>
      </c>
      <c r="G804" s="181" t="str">
        <f t="shared" si="58"/>
        <v>项</v>
      </c>
      <c r="H804" s="181"/>
      <c r="I804" s="181" t="e">
        <f>SUMIF(#REF!,'12'!A804,#REF!)</f>
        <v>#REF!</v>
      </c>
      <c r="J804" s="181" t="e">
        <f t="shared" si="59"/>
        <v>#REF!</v>
      </c>
    </row>
    <row r="805" s="260" customFormat="1" ht="36" customHeight="1" spans="1:10">
      <c r="A805" s="219">
        <v>2110404</v>
      </c>
      <c r="B805" s="337" t="s">
        <v>744</v>
      </c>
      <c r="C805" s="206">
        <f>SUMIFS('02'!E:E,'02'!A:A,A805)</f>
        <v>0</v>
      </c>
      <c r="D805" s="206">
        <v>0</v>
      </c>
      <c r="E805" s="336">
        <f t="shared" si="56"/>
        <v>0</v>
      </c>
      <c r="F805" s="334" t="str">
        <f t="shared" si="57"/>
        <v>否</v>
      </c>
      <c r="G805" s="181" t="str">
        <f t="shared" si="58"/>
        <v>项</v>
      </c>
      <c r="H805" s="181"/>
      <c r="I805" s="181" t="e">
        <f>SUMIF(#REF!,'12'!A805,#REF!)</f>
        <v>#REF!</v>
      </c>
      <c r="J805" s="181" t="e">
        <f t="shared" si="59"/>
        <v>#REF!</v>
      </c>
    </row>
    <row r="806" s="260" customFormat="1" ht="36" customHeight="1" spans="1:10">
      <c r="A806" s="219">
        <v>2110405</v>
      </c>
      <c r="B806" s="337" t="s">
        <v>745</v>
      </c>
      <c r="C806" s="206">
        <f>SUMIFS('02'!E:E,'02'!A:A,A806)</f>
        <v>0</v>
      </c>
      <c r="D806" s="206">
        <v>0</v>
      </c>
      <c r="E806" s="336">
        <f t="shared" si="56"/>
        <v>0</v>
      </c>
      <c r="F806" s="334" t="str">
        <f t="shared" si="57"/>
        <v>否</v>
      </c>
      <c r="G806" s="181" t="str">
        <f t="shared" si="58"/>
        <v>项</v>
      </c>
      <c r="H806" s="181"/>
      <c r="I806" s="181" t="e">
        <f>SUMIF(#REF!,'12'!A806,#REF!)</f>
        <v>#REF!</v>
      </c>
      <c r="J806" s="181" t="e">
        <f t="shared" si="59"/>
        <v>#REF!</v>
      </c>
    </row>
    <row r="807" s="260" customFormat="1" ht="36" customHeight="1" spans="1:10">
      <c r="A807" s="219">
        <v>2110406</v>
      </c>
      <c r="B807" s="337" t="s">
        <v>746</v>
      </c>
      <c r="C807" s="206">
        <f>SUMIFS('02'!E:E,'02'!A:A,A807)</f>
        <v>0</v>
      </c>
      <c r="D807" s="206">
        <v>0</v>
      </c>
      <c r="E807" s="336">
        <f t="shared" si="56"/>
        <v>0</v>
      </c>
      <c r="F807" s="334" t="str">
        <f t="shared" si="57"/>
        <v>否</v>
      </c>
      <c r="G807" s="181" t="str">
        <f t="shared" si="58"/>
        <v>项</v>
      </c>
      <c r="H807" s="181"/>
      <c r="I807" s="181" t="e">
        <f>SUMIF(#REF!,'12'!A807,#REF!)</f>
        <v>#REF!</v>
      </c>
      <c r="J807" s="181" t="e">
        <f t="shared" si="59"/>
        <v>#REF!</v>
      </c>
    </row>
    <row r="808" s="260" customFormat="1" ht="23.5" customHeight="1" spans="1:10">
      <c r="A808" s="219">
        <v>2110499</v>
      </c>
      <c r="B808" s="337" t="s">
        <v>747</v>
      </c>
      <c r="C808" s="206">
        <f>SUMIFS('02'!E:E,'02'!A:A,A808)</f>
        <v>14</v>
      </c>
      <c r="D808" s="206">
        <v>0</v>
      </c>
      <c r="E808" s="336">
        <f t="shared" si="56"/>
        <v>0</v>
      </c>
      <c r="F808" s="334" t="str">
        <f t="shared" si="57"/>
        <v>是</v>
      </c>
      <c r="G808" s="181" t="str">
        <f t="shared" si="58"/>
        <v>项</v>
      </c>
      <c r="H808" s="181"/>
      <c r="I808" s="181" t="e">
        <f>SUMIF(#REF!,'12'!A808,#REF!)</f>
        <v>#REF!</v>
      </c>
      <c r="J808" s="181" t="e">
        <f t="shared" si="59"/>
        <v>#REF!</v>
      </c>
    </row>
    <row r="809" ht="23.5" customHeight="1" spans="1:10">
      <c r="A809" s="219">
        <v>21105</v>
      </c>
      <c r="B809" s="335" t="s">
        <v>748</v>
      </c>
      <c r="C809" s="147">
        <f>SUM(C810:C815)</f>
        <v>671</v>
      </c>
      <c r="D809" s="147">
        <f>SUM(D810:D815)</f>
        <v>50</v>
      </c>
      <c r="E809" s="336">
        <f t="shared" si="56"/>
        <v>7.45156482861401</v>
      </c>
      <c r="F809" s="334" t="str">
        <f t="shared" si="57"/>
        <v>是</v>
      </c>
      <c r="G809" s="181" t="str">
        <f t="shared" si="58"/>
        <v>款</v>
      </c>
      <c r="I809" s="181" t="e">
        <f>SUMIF(#REF!,'12'!A809,#REF!)</f>
        <v>#REF!</v>
      </c>
      <c r="J809" s="181" t="e">
        <f t="shared" si="59"/>
        <v>#REF!</v>
      </c>
    </row>
    <row r="810" s="260" customFormat="1" ht="23.5" customHeight="1" spans="1:10">
      <c r="A810" s="219">
        <v>2110501</v>
      </c>
      <c r="B810" s="337" t="s">
        <v>749</v>
      </c>
      <c r="C810" s="206">
        <f>SUMIFS('02'!E:E,'02'!A:A,A810)</f>
        <v>671</v>
      </c>
      <c r="D810" s="206">
        <v>50</v>
      </c>
      <c r="E810" s="336">
        <f t="shared" si="56"/>
        <v>7.45156482861401</v>
      </c>
      <c r="F810" s="334" t="str">
        <f t="shared" si="57"/>
        <v>是</v>
      </c>
      <c r="G810" s="181" t="str">
        <f t="shared" si="58"/>
        <v>项</v>
      </c>
      <c r="H810" s="181"/>
      <c r="I810" s="181" t="e">
        <f>SUMIF(#REF!,'12'!A810,#REF!)</f>
        <v>#REF!</v>
      </c>
      <c r="J810" s="181" t="e">
        <f t="shared" si="59"/>
        <v>#REF!</v>
      </c>
    </row>
    <row r="811" s="260" customFormat="1" ht="36" customHeight="1" spans="1:10">
      <c r="A811" s="219">
        <v>2110502</v>
      </c>
      <c r="B811" s="337" t="s">
        <v>750</v>
      </c>
      <c r="C811" s="206">
        <f>SUMIFS('02'!E:E,'02'!A:A,A811)</f>
        <v>0</v>
      </c>
      <c r="D811" s="206">
        <v>0</v>
      </c>
      <c r="E811" s="336">
        <f t="shared" si="56"/>
        <v>0</v>
      </c>
      <c r="F811" s="334" t="str">
        <f t="shared" si="57"/>
        <v>否</v>
      </c>
      <c r="G811" s="181" t="str">
        <f t="shared" si="58"/>
        <v>项</v>
      </c>
      <c r="H811" s="181"/>
      <c r="I811" s="181" t="e">
        <f>SUMIF(#REF!,'12'!A811,#REF!)</f>
        <v>#REF!</v>
      </c>
      <c r="J811" s="181" t="e">
        <f t="shared" si="59"/>
        <v>#REF!</v>
      </c>
    </row>
    <row r="812" s="260" customFormat="1" ht="36" customHeight="1" spans="1:10">
      <c r="A812" s="219">
        <v>2110503</v>
      </c>
      <c r="B812" s="337" t="s">
        <v>751</v>
      </c>
      <c r="C812" s="206">
        <f>SUMIFS('02'!E:E,'02'!A:A,A812)</f>
        <v>0</v>
      </c>
      <c r="D812" s="206">
        <v>0</v>
      </c>
      <c r="E812" s="336">
        <f t="shared" si="56"/>
        <v>0</v>
      </c>
      <c r="F812" s="334" t="str">
        <f t="shared" si="57"/>
        <v>否</v>
      </c>
      <c r="G812" s="181" t="str">
        <f t="shared" si="58"/>
        <v>项</v>
      </c>
      <c r="H812" s="181"/>
      <c r="I812" s="181" t="e">
        <f>SUMIF(#REF!,'12'!A812,#REF!)</f>
        <v>#REF!</v>
      </c>
      <c r="J812" s="181" t="e">
        <f t="shared" si="59"/>
        <v>#REF!</v>
      </c>
    </row>
    <row r="813" s="260" customFormat="1" ht="36" customHeight="1" spans="1:10">
      <c r="A813" s="219">
        <v>2110506</v>
      </c>
      <c r="B813" s="337" t="s">
        <v>752</v>
      </c>
      <c r="C813" s="206">
        <f>SUMIFS('02'!E:E,'02'!A:A,A813)</f>
        <v>0</v>
      </c>
      <c r="D813" s="206">
        <v>0</v>
      </c>
      <c r="E813" s="336">
        <f t="shared" si="56"/>
        <v>0</v>
      </c>
      <c r="F813" s="334" t="str">
        <f t="shared" si="57"/>
        <v>否</v>
      </c>
      <c r="G813" s="181" t="str">
        <f t="shared" si="58"/>
        <v>项</v>
      </c>
      <c r="H813" s="181"/>
      <c r="I813" s="181" t="e">
        <f>SUMIF(#REF!,'12'!A813,#REF!)</f>
        <v>#REF!</v>
      </c>
      <c r="J813" s="181" t="e">
        <f t="shared" si="59"/>
        <v>#REF!</v>
      </c>
    </row>
    <row r="814" s="260" customFormat="1" ht="36" customHeight="1" spans="1:10">
      <c r="A814" s="219">
        <v>2110507</v>
      </c>
      <c r="B814" s="337" t="s">
        <v>753</v>
      </c>
      <c r="C814" s="206">
        <f>SUMIFS('02'!E:E,'02'!A:A,A814)</f>
        <v>0</v>
      </c>
      <c r="D814" s="206">
        <v>0</v>
      </c>
      <c r="E814" s="336">
        <f t="shared" si="56"/>
        <v>0</v>
      </c>
      <c r="F814" s="334" t="str">
        <f t="shared" si="57"/>
        <v>否</v>
      </c>
      <c r="G814" s="181" t="str">
        <f t="shared" si="58"/>
        <v>项</v>
      </c>
      <c r="H814" s="181"/>
      <c r="I814" s="181" t="e">
        <f>SUMIF(#REF!,'12'!A814,#REF!)</f>
        <v>#REF!</v>
      </c>
      <c r="J814" s="181" t="e">
        <f t="shared" si="59"/>
        <v>#REF!</v>
      </c>
    </row>
    <row r="815" s="260" customFormat="1" ht="36" customHeight="1" spans="1:10">
      <c r="A815" s="219">
        <v>2110599</v>
      </c>
      <c r="B815" s="337" t="s">
        <v>754</v>
      </c>
      <c r="C815" s="206">
        <f>SUMIFS('02'!E:E,'02'!A:A,A815)</f>
        <v>0</v>
      </c>
      <c r="D815" s="206">
        <v>0</v>
      </c>
      <c r="E815" s="336">
        <f t="shared" si="56"/>
        <v>0</v>
      </c>
      <c r="F815" s="334" t="str">
        <f t="shared" si="57"/>
        <v>否</v>
      </c>
      <c r="G815" s="181" t="str">
        <f t="shared" si="58"/>
        <v>项</v>
      </c>
      <c r="H815" s="181"/>
      <c r="I815" s="181" t="e">
        <f>SUMIF(#REF!,'12'!A815,#REF!)</f>
        <v>#REF!</v>
      </c>
      <c r="J815" s="181" t="e">
        <f t="shared" si="59"/>
        <v>#REF!</v>
      </c>
    </row>
    <row r="816" ht="23.5" customHeight="1" spans="1:10">
      <c r="A816" s="219">
        <v>21107</v>
      </c>
      <c r="B816" s="335" t="s">
        <v>755</v>
      </c>
      <c r="C816" s="147">
        <f>SUM(C817:C818)</f>
        <v>16</v>
      </c>
      <c r="D816" s="147">
        <f>SUM(D817:D818)</f>
        <v>0</v>
      </c>
      <c r="E816" s="336">
        <f t="shared" si="56"/>
        <v>0</v>
      </c>
      <c r="F816" s="334" t="str">
        <f t="shared" si="57"/>
        <v>是</v>
      </c>
      <c r="G816" s="181" t="str">
        <f t="shared" si="58"/>
        <v>款</v>
      </c>
      <c r="I816" s="181" t="e">
        <f>SUMIF(#REF!,'12'!A816,#REF!)</f>
        <v>#REF!</v>
      </c>
      <c r="J816" s="181" t="e">
        <f t="shared" si="59"/>
        <v>#REF!</v>
      </c>
    </row>
    <row r="817" s="260" customFormat="1" ht="36" customHeight="1" spans="1:10">
      <c r="A817" s="219">
        <v>2110704</v>
      </c>
      <c r="B817" s="337" t="s">
        <v>756</v>
      </c>
      <c r="C817" s="206">
        <f>SUMIFS('02'!E:E,'02'!A:A,A817)</f>
        <v>0</v>
      </c>
      <c r="D817" s="206">
        <v>0</v>
      </c>
      <c r="E817" s="336">
        <f t="shared" si="56"/>
        <v>0</v>
      </c>
      <c r="F817" s="334" t="str">
        <f t="shared" si="57"/>
        <v>否</v>
      </c>
      <c r="G817" s="181" t="str">
        <f t="shared" si="58"/>
        <v>项</v>
      </c>
      <c r="H817" s="181"/>
      <c r="I817" s="181" t="e">
        <f>SUMIF(#REF!,'12'!A817,#REF!)</f>
        <v>#REF!</v>
      </c>
      <c r="J817" s="181" t="e">
        <f t="shared" si="59"/>
        <v>#REF!</v>
      </c>
    </row>
    <row r="818" s="260" customFormat="1" ht="23.5" customHeight="1" spans="1:10">
      <c r="A818" s="219">
        <v>2110799</v>
      </c>
      <c r="B818" s="337" t="s">
        <v>757</v>
      </c>
      <c r="C818" s="206">
        <f>SUMIFS('02'!E:E,'02'!A:A,A818)</f>
        <v>16</v>
      </c>
      <c r="D818" s="206">
        <v>0</v>
      </c>
      <c r="E818" s="336">
        <f t="shared" si="56"/>
        <v>0</v>
      </c>
      <c r="F818" s="334" t="str">
        <f t="shared" si="57"/>
        <v>是</v>
      </c>
      <c r="G818" s="181" t="str">
        <f t="shared" si="58"/>
        <v>项</v>
      </c>
      <c r="H818" s="181"/>
      <c r="I818" s="181" t="e">
        <f>SUMIF(#REF!,'12'!A818,#REF!)</f>
        <v>#REF!</v>
      </c>
      <c r="J818" s="181" t="e">
        <f t="shared" si="59"/>
        <v>#REF!</v>
      </c>
    </row>
    <row r="819" ht="36" customHeight="1" spans="1:10">
      <c r="A819" s="219">
        <v>21108</v>
      </c>
      <c r="B819" s="335" t="s">
        <v>758</v>
      </c>
      <c r="C819" s="147">
        <f>SUM(C820:C821)</f>
        <v>0</v>
      </c>
      <c r="D819" s="147">
        <f>SUM(D820:D821)</f>
        <v>0</v>
      </c>
      <c r="E819" s="336">
        <f t="shared" si="56"/>
        <v>0</v>
      </c>
      <c r="F819" s="334" t="str">
        <f t="shared" si="57"/>
        <v>否</v>
      </c>
      <c r="G819" s="181" t="str">
        <f t="shared" si="58"/>
        <v>款</v>
      </c>
      <c r="I819" s="181" t="e">
        <f>SUMIF(#REF!,'12'!A819,#REF!)</f>
        <v>#REF!</v>
      </c>
      <c r="J819" s="181" t="e">
        <f t="shared" si="59"/>
        <v>#REF!</v>
      </c>
    </row>
    <row r="820" s="260" customFormat="1" ht="36" customHeight="1" spans="1:10">
      <c r="A820" s="219">
        <v>2110804</v>
      </c>
      <c r="B820" s="337" t="s">
        <v>759</v>
      </c>
      <c r="C820" s="206">
        <f>SUMIFS('02'!E:E,'02'!A:A,A820)</f>
        <v>0</v>
      </c>
      <c r="D820" s="206">
        <v>0</v>
      </c>
      <c r="E820" s="336">
        <f t="shared" si="56"/>
        <v>0</v>
      </c>
      <c r="F820" s="334" t="str">
        <f t="shared" si="57"/>
        <v>否</v>
      </c>
      <c r="G820" s="181" t="str">
        <f t="shared" si="58"/>
        <v>项</v>
      </c>
      <c r="H820" s="181"/>
      <c r="I820" s="181" t="e">
        <f>SUMIF(#REF!,'12'!A820,#REF!)</f>
        <v>#REF!</v>
      </c>
      <c r="J820" s="181" t="e">
        <f t="shared" si="59"/>
        <v>#REF!</v>
      </c>
    </row>
    <row r="821" s="260" customFormat="1" ht="36" customHeight="1" spans="1:10">
      <c r="A821" s="219">
        <v>2110899</v>
      </c>
      <c r="B821" s="337" t="s">
        <v>760</v>
      </c>
      <c r="C821" s="206">
        <f>SUMIFS('02'!E:E,'02'!A:A,A821)</f>
        <v>0</v>
      </c>
      <c r="D821" s="206">
        <v>0</v>
      </c>
      <c r="E821" s="336">
        <f t="shared" si="56"/>
        <v>0</v>
      </c>
      <c r="F821" s="334" t="str">
        <f t="shared" si="57"/>
        <v>否</v>
      </c>
      <c r="G821" s="181" t="str">
        <f t="shared" si="58"/>
        <v>项</v>
      </c>
      <c r="H821" s="181"/>
      <c r="I821" s="181" t="e">
        <f>SUMIF(#REF!,'12'!A821,#REF!)</f>
        <v>#REF!</v>
      </c>
      <c r="J821" s="181" t="e">
        <f t="shared" si="59"/>
        <v>#REF!</v>
      </c>
    </row>
    <row r="822" ht="36" customHeight="1" spans="1:10">
      <c r="A822" s="219">
        <v>21109</v>
      </c>
      <c r="B822" s="335" t="s">
        <v>761</v>
      </c>
      <c r="C822" s="147">
        <f>C823</f>
        <v>0</v>
      </c>
      <c r="D822" s="147">
        <f>D823</f>
        <v>0</v>
      </c>
      <c r="E822" s="336">
        <f t="shared" si="56"/>
        <v>0</v>
      </c>
      <c r="F822" s="334" t="str">
        <f t="shared" si="57"/>
        <v>否</v>
      </c>
      <c r="G822" s="181" t="str">
        <f t="shared" si="58"/>
        <v>款</v>
      </c>
      <c r="I822" s="181" t="e">
        <f>SUMIF(#REF!,'12'!A822,#REF!)</f>
        <v>#REF!</v>
      </c>
      <c r="J822" s="181" t="e">
        <f t="shared" si="59"/>
        <v>#REF!</v>
      </c>
    </row>
    <row r="823" s="260" customFormat="1" ht="36" customHeight="1" spans="1:10">
      <c r="A823" s="215">
        <v>2110901</v>
      </c>
      <c r="B823" s="343" t="s">
        <v>761</v>
      </c>
      <c r="C823" s="206">
        <f>SUMIFS('02'!E:E,'02'!A:A,A823)</f>
        <v>0</v>
      </c>
      <c r="D823" s="206">
        <v>0</v>
      </c>
      <c r="E823" s="336">
        <f t="shared" si="56"/>
        <v>0</v>
      </c>
      <c r="F823" s="334" t="str">
        <f t="shared" si="57"/>
        <v>否</v>
      </c>
      <c r="G823" s="181" t="str">
        <f t="shared" si="58"/>
        <v>项</v>
      </c>
      <c r="H823" s="181"/>
      <c r="I823" s="181" t="e">
        <f>SUMIF(#REF!,'12'!A823,#REF!)</f>
        <v>#REF!</v>
      </c>
      <c r="J823" s="181" t="e">
        <f t="shared" si="59"/>
        <v>#REF!</v>
      </c>
    </row>
    <row r="824" ht="36" customHeight="1" spans="1:10">
      <c r="A824" s="219">
        <v>21110</v>
      </c>
      <c r="B824" s="335" t="s">
        <v>762</v>
      </c>
      <c r="C824" s="147">
        <f>C825</f>
        <v>0</v>
      </c>
      <c r="D824" s="147">
        <f>D825</f>
        <v>0</v>
      </c>
      <c r="E824" s="336">
        <f t="shared" si="56"/>
        <v>0</v>
      </c>
      <c r="F824" s="334" t="str">
        <f t="shared" si="57"/>
        <v>否</v>
      </c>
      <c r="G824" s="181" t="str">
        <f t="shared" si="58"/>
        <v>款</v>
      </c>
      <c r="I824" s="181" t="e">
        <f>SUMIF(#REF!,'12'!A824,#REF!)</f>
        <v>#REF!</v>
      </c>
      <c r="J824" s="181" t="e">
        <f t="shared" si="59"/>
        <v>#REF!</v>
      </c>
    </row>
    <row r="825" s="260" customFormat="1" ht="36" customHeight="1" spans="1:10">
      <c r="A825" s="215">
        <v>2111001</v>
      </c>
      <c r="B825" s="343" t="s">
        <v>762</v>
      </c>
      <c r="C825" s="206">
        <f>SUMIFS('02'!E:E,'02'!A:A,A825)</f>
        <v>0</v>
      </c>
      <c r="D825" s="206">
        <v>0</v>
      </c>
      <c r="E825" s="336">
        <f t="shared" si="56"/>
        <v>0</v>
      </c>
      <c r="F825" s="334" t="str">
        <f t="shared" si="57"/>
        <v>否</v>
      </c>
      <c r="G825" s="181" t="str">
        <f t="shared" si="58"/>
        <v>项</v>
      </c>
      <c r="H825" s="181"/>
      <c r="I825" s="181" t="e">
        <f>SUMIF(#REF!,'12'!A825,#REF!)</f>
        <v>#REF!</v>
      </c>
      <c r="J825" s="181" t="e">
        <f t="shared" si="59"/>
        <v>#REF!</v>
      </c>
    </row>
    <row r="826" ht="23.5" customHeight="1" spans="1:10">
      <c r="A826" s="219">
        <v>21111</v>
      </c>
      <c r="B826" s="335" t="s">
        <v>763</v>
      </c>
      <c r="C826" s="147">
        <f>SUM(C827:C831)</f>
        <v>18</v>
      </c>
      <c r="D826" s="147">
        <f>SUM(D827:D831)</f>
        <v>0</v>
      </c>
      <c r="E826" s="336">
        <f t="shared" si="56"/>
        <v>0</v>
      </c>
      <c r="F826" s="334" t="str">
        <f t="shared" si="57"/>
        <v>是</v>
      </c>
      <c r="G826" s="181" t="str">
        <f t="shared" si="58"/>
        <v>款</v>
      </c>
      <c r="I826" s="181" t="e">
        <f>SUMIF(#REF!,'12'!A826,#REF!)</f>
        <v>#REF!</v>
      </c>
      <c r="J826" s="181" t="e">
        <f t="shared" si="59"/>
        <v>#REF!</v>
      </c>
    </row>
    <row r="827" s="260" customFormat="1" ht="23.5" customHeight="1" spans="1:10">
      <c r="A827" s="219">
        <v>2111101</v>
      </c>
      <c r="B827" s="337" t="s">
        <v>764</v>
      </c>
      <c r="C827" s="206">
        <f>SUMIFS('02'!E:E,'02'!A:A,A827)</f>
        <v>5</v>
      </c>
      <c r="D827" s="206">
        <v>0</v>
      </c>
      <c r="E827" s="336">
        <f t="shared" si="56"/>
        <v>0</v>
      </c>
      <c r="F827" s="334" t="str">
        <f t="shared" si="57"/>
        <v>是</v>
      </c>
      <c r="G827" s="181" t="str">
        <f t="shared" si="58"/>
        <v>项</v>
      </c>
      <c r="H827" s="181"/>
      <c r="I827" s="181" t="e">
        <f>SUMIF(#REF!,'12'!A827,#REF!)</f>
        <v>#REF!</v>
      </c>
      <c r="J827" s="181" t="e">
        <f t="shared" si="59"/>
        <v>#REF!</v>
      </c>
    </row>
    <row r="828" s="260" customFormat="1" ht="36" customHeight="1" spans="1:10">
      <c r="A828" s="219">
        <v>2111102</v>
      </c>
      <c r="B828" s="337" t="s">
        <v>765</v>
      </c>
      <c r="C828" s="206">
        <f>SUMIFS('02'!E:E,'02'!A:A,A828)</f>
        <v>0</v>
      </c>
      <c r="D828" s="206">
        <v>0</v>
      </c>
      <c r="E828" s="336">
        <f t="shared" si="56"/>
        <v>0</v>
      </c>
      <c r="F828" s="334" t="str">
        <f t="shared" si="57"/>
        <v>否</v>
      </c>
      <c r="G828" s="181" t="str">
        <f t="shared" si="58"/>
        <v>项</v>
      </c>
      <c r="H828" s="181"/>
      <c r="I828" s="181" t="e">
        <f>SUMIF(#REF!,'12'!A828,#REF!)</f>
        <v>#REF!</v>
      </c>
      <c r="J828" s="181" t="e">
        <f t="shared" si="59"/>
        <v>#REF!</v>
      </c>
    </row>
    <row r="829" s="260" customFormat="1" ht="23.5" customHeight="1" spans="1:10">
      <c r="A829" s="219">
        <v>2111103</v>
      </c>
      <c r="B829" s="337" t="s">
        <v>766</v>
      </c>
      <c r="C829" s="206">
        <f>SUMIFS('02'!E:E,'02'!A:A,A829)</f>
        <v>13</v>
      </c>
      <c r="D829" s="206">
        <v>0</v>
      </c>
      <c r="E829" s="336">
        <f t="shared" si="56"/>
        <v>0</v>
      </c>
      <c r="F829" s="334" t="str">
        <f t="shared" si="57"/>
        <v>是</v>
      </c>
      <c r="G829" s="181" t="str">
        <f t="shared" si="58"/>
        <v>项</v>
      </c>
      <c r="H829" s="181"/>
      <c r="I829" s="181" t="e">
        <f>SUMIF(#REF!,'12'!A829,#REF!)</f>
        <v>#REF!</v>
      </c>
      <c r="J829" s="181" t="e">
        <f t="shared" si="59"/>
        <v>#REF!</v>
      </c>
    </row>
    <row r="830" s="260" customFormat="1" ht="36" customHeight="1" spans="1:10">
      <c r="A830" s="219">
        <v>2111104</v>
      </c>
      <c r="B830" s="337" t="s">
        <v>767</v>
      </c>
      <c r="C830" s="206">
        <f>SUMIFS('02'!E:E,'02'!A:A,A830)</f>
        <v>0</v>
      </c>
      <c r="D830" s="206">
        <v>0</v>
      </c>
      <c r="E830" s="336">
        <f t="shared" si="56"/>
        <v>0</v>
      </c>
      <c r="F830" s="334" t="str">
        <f t="shared" si="57"/>
        <v>否</v>
      </c>
      <c r="G830" s="181" t="str">
        <f t="shared" si="58"/>
        <v>项</v>
      </c>
      <c r="H830" s="181"/>
      <c r="I830" s="181" t="e">
        <f>SUMIF(#REF!,'12'!A830,#REF!)</f>
        <v>#REF!</v>
      </c>
      <c r="J830" s="181" t="e">
        <f t="shared" si="59"/>
        <v>#REF!</v>
      </c>
    </row>
    <row r="831" s="260" customFormat="1" ht="36" customHeight="1" spans="1:10">
      <c r="A831" s="219">
        <v>2111199</v>
      </c>
      <c r="B831" s="337" t="s">
        <v>768</v>
      </c>
      <c r="C831" s="206">
        <f>SUMIFS('02'!E:E,'02'!A:A,A831)</f>
        <v>0</v>
      </c>
      <c r="D831" s="206">
        <v>0</v>
      </c>
      <c r="E831" s="336">
        <f t="shared" si="56"/>
        <v>0</v>
      </c>
      <c r="F831" s="334" t="str">
        <f t="shared" si="57"/>
        <v>否</v>
      </c>
      <c r="G831" s="181" t="str">
        <f t="shared" si="58"/>
        <v>项</v>
      </c>
      <c r="H831" s="181"/>
      <c r="I831" s="181" t="e">
        <f>SUMIF(#REF!,'12'!A831,#REF!)</f>
        <v>#REF!</v>
      </c>
      <c r="J831" s="181" t="e">
        <f t="shared" si="59"/>
        <v>#REF!</v>
      </c>
    </row>
    <row r="832" ht="36" customHeight="1" spans="1:10">
      <c r="A832" s="219">
        <v>21112</v>
      </c>
      <c r="B832" s="335" t="s">
        <v>1938</v>
      </c>
      <c r="C832" s="147">
        <f>SUM(C833:C834)</f>
        <v>0</v>
      </c>
      <c r="D832" s="147">
        <f>SUM(D833:D834)</f>
        <v>0</v>
      </c>
      <c r="E832" s="336">
        <f t="shared" si="56"/>
        <v>0</v>
      </c>
      <c r="F832" s="334" t="str">
        <f t="shared" si="57"/>
        <v>否</v>
      </c>
      <c r="G832" s="181" t="str">
        <f t="shared" si="58"/>
        <v>款</v>
      </c>
      <c r="I832" s="181" t="e">
        <f>SUMIF(#REF!,'12'!A832,#REF!)</f>
        <v>#REF!</v>
      </c>
      <c r="J832" s="181" t="e">
        <f t="shared" si="59"/>
        <v>#REF!</v>
      </c>
    </row>
    <row r="833" s="260" customFormat="1" ht="36" customHeight="1" spans="1:10">
      <c r="A833" s="342">
        <v>2111201</v>
      </c>
      <c r="B833" s="337" t="s">
        <v>770</v>
      </c>
      <c r="C833" s="206">
        <f>SUMIFS('02'!E:E,'02'!A:A,A833)</f>
        <v>0</v>
      </c>
      <c r="D833" s="206">
        <v>0</v>
      </c>
      <c r="E833" s="336">
        <f t="shared" ref="E833:E896" si="60">IFERROR(IF(C833&lt;0,"",IFERROR(D833/C833,0))*100,0)</f>
        <v>0</v>
      </c>
      <c r="F833" s="334" t="str">
        <f t="shared" si="57"/>
        <v>否</v>
      </c>
      <c r="G833" s="181" t="str">
        <f t="shared" si="58"/>
        <v>项</v>
      </c>
      <c r="H833" s="181"/>
      <c r="I833" s="181" t="e">
        <f>SUMIF(#REF!,'12'!A833,#REF!)</f>
        <v>#REF!</v>
      </c>
      <c r="J833" s="181" t="e">
        <f t="shared" si="59"/>
        <v>#REF!</v>
      </c>
    </row>
    <row r="834" s="260" customFormat="1" ht="36" customHeight="1" spans="1:10">
      <c r="A834" s="342">
        <v>2111299</v>
      </c>
      <c r="B834" s="337" t="s">
        <v>1939</v>
      </c>
      <c r="C834" s="206">
        <f>SUMIFS('02'!E:E,'02'!A:A,A834)</f>
        <v>0</v>
      </c>
      <c r="D834" s="206">
        <v>0</v>
      </c>
      <c r="E834" s="336">
        <f t="shared" si="60"/>
        <v>0</v>
      </c>
      <c r="F834" s="334" t="str">
        <f t="shared" ref="F834:F897" si="61">IF(LEN(A834)=3,"是",IF(B834&lt;&gt;"",IF(SUM(C834:D834)&lt;&gt;0,"是","否"),"是"))</f>
        <v>否</v>
      </c>
      <c r="G834" s="181" t="str">
        <f t="shared" ref="G834:G897" si="62">IF(LEN(A834)=3,"类",IF(LEN(A834)=5,"款","项"))</f>
        <v>项</v>
      </c>
      <c r="H834" s="181"/>
      <c r="I834" s="181" t="e">
        <f>SUMIF(#REF!,'12'!A834,#REF!)</f>
        <v>#REF!</v>
      </c>
      <c r="J834" s="181" t="e">
        <f t="shared" ref="J834:J897" si="63">D834-I834</f>
        <v>#REF!</v>
      </c>
    </row>
    <row r="835" ht="36" customHeight="1" spans="1:10">
      <c r="A835" s="219">
        <v>21113</v>
      </c>
      <c r="B835" s="335" t="s">
        <v>772</v>
      </c>
      <c r="C835" s="147">
        <f>C836</f>
        <v>0</v>
      </c>
      <c r="D835" s="147">
        <f>D836</f>
        <v>0</v>
      </c>
      <c r="E835" s="336">
        <f t="shared" si="60"/>
        <v>0</v>
      </c>
      <c r="F835" s="334" t="str">
        <f t="shared" si="61"/>
        <v>否</v>
      </c>
      <c r="G835" s="181" t="str">
        <f t="shared" si="62"/>
        <v>款</v>
      </c>
      <c r="I835" s="181" t="e">
        <f>SUMIF(#REF!,'12'!A835,#REF!)</f>
        <v>#REF!</v>
      </c>
      <c r="J835" s="181" t="e">
        <f t="shared" si="63"/>
        <v>#REF!</v>
      </c>
    </row>
    <row r="836" s="260" customFormat="1" ht="36" customHeight="1" spans="1:10">
      <c r="A836" s="342">
        <v>2111301</v>
      </c>
      <c r="B836" s="337" t="s">
        <v>772</v>
      </c>
      <c r="C836" s="206">
        <f>SUMIFS('02'!E:E,'02'!A:A,A836)</f>
        <v>0</v>
      </c>
      <c r="D836" s="206">
        <v>0</v>
      </c>
      <c r="E836" s="336">
        <f t="shared" si="60"/>
        <v>0</v>
      </c>
      <c r="F836" s="334" t="str">
        <f t="shared" si="61"/>
        <v>否</v>
      </c>
      <c r="G836" s="181" t="str">
        <f t="shared" si="62"/>
        <v>项</v>
      </c>
      <c r="H836" s="181"/>
      <c r="I836" s="181" t="e">
        <f>SUMIF(#REF!,'12'!A836,#REF!)</f>
        <v>#REF!</v>
      </c>
      <c r="J836" s="181" t="e">
        <f t="shared" si="63"/>
        <v>#REF!</v>
      </c>
    </row>
    <row r="837" ht="36" customHeight="1" spans="1:10">
      <c r="A837" s="219">
        <v>21114</v>
      </c>
      <c r="B837" s="335" t="s">
        <v>773</v>
      </c>
      <c r="C837" s="147">
        <f>SUM(C838:C847)</f>
        <v>0</v>
      </c>
      <c r="D837" s="147">
        <f>SUM(D838:D847)</f>
        <v>0</v>
      </c>
      <c r="E837" s="336">
        <f t="shared" si="60"/>
        <v>0</v>
      </c>
      <c r="F837" s="334" t="str">
        <f t="shared" si="61"/>
        <v>否</v>
      </c>
      <c r="G837" s="181" t="str">
        <f t="shared" si="62"/>
        <v>款</v>
      </c>
      <c r="I837" s="181" t="e">
        <f>SUMIF(#REF!,'12'!A837,#REF!)</f>
        <v>#REF!</v>
      </c>
      <c r="J837" s="181" t="e">
        <f t="shared" si="63"/>
        <v>#REF!</v>
      </c>
    </row>
    <row r="838" s="260" customFormat="1" ht="36" customHeight="1" spans="1:10">
      <c r="A838" s="219">
        <v>2111401</v>
      </c>
      <c r="B838" s="337" t="s">
        <v>187</v>
      </c>
      <c r="C838" s="206">
        <f>SUMIFS('02'!E:E,'02'!A:A,A838)</f>
        <v>0</v>
      </c>
      <c r="D838" s="206">
        <v>0</v>
      </c>
      <c r="E838" s="336">
        <f t="shared" si="60"/>
        <v>0</v>
      </c>
      <c r="F838" s="334" t="str">
        <f t="shared" si="61"/>
        <v>否</v>
      </c>
      <c r="G838" s="181" t="str">
        <f t="shared" si="62"/>
        <v>项</v>
      </c>
      <c r="H838" s="181"/>
      <c r="I838" s="181" t="e">
        <f>SUMIF(#REF!,'12'!A838,#REF!)</f>
        <v>#REF!</v>
      </c>
      <c r="J838" s="181" t="e">
        <f t="shared" si="63"/>
        <v>#REF!</v>
      </c>
    </row>
    <row r="839" s="260" customFormat="1" ht="36" customHeight="1" spans="1:10">
      <c r="A839" s="219">
        <v>2111402</v>
      </c>
      <c r="B839" s="337" t="s">
        <v>188</v>
      </c>
      <c r="C839" s="206">
        <f>SUMIFS('02'!E:E,'02'!A:A,A839)</f>
        <v>0</v>
      </c>
      <c r="D839" s="206">
        <v>0</v>
      </c>
      <c r="E839" s="336">
        <f t="shared" si="60"/>
        <v>0</v>
      </c>
      <c r="F839" s="334" t="str">
        <f t="shared" si="61"/>
        <v>否</v>
      </c>
      <c r="G839" s="181" t="str">
        <f t="shared" si="62"/>
        <v>项</v>
      </c>
      <c r="H839" s="181"/>
      <c r="I839" s="181" t="e">
        <f>SUMIF(#REF!,'12'!A839,#REF!)</f>
        <v>#REF!</v>
      </c>
      <c r="J839" s="181" t="e">
        <f t="shared" si="63"/>
        <v>#REF!</v>
      </c>
    </row>
    <row r="840" s="260" customFormat="1" ht="36" customHeight="1" spans="1:10">
      <c r="A840" s="219">
        <v>2111403</v>
      </c>
      <c r="B840" s="337" t="s">
        <v>189</v>
      </c>
      <c r="C840" s="206">
        <f>SUMIFS('02'!E:E,'02'!A:A,A840)</f>
        <v>0</v>
      </c>
      <c r="D840" s="206">
        <v>0</v>
      </c>
      <c r="E840" s="336">
        <f t="shared" si="60"/>
        <v>0</v>
      </c>
      <c r="F840" s="334" t="str">
        <f t="shared" si="61"/>
        <v>否</v>
      </c>
      <c r="G840" s="181" t="str">
        <f t="shared" si="62"/>
        <v>项</v>
      </c>
      <c r="H840" s="181"/>
      <c r="I840" s="181" t="e">
        <f>SUMIF(#REF!,'12'!A840,#REF!)</f>
        <v>#REF!</v>
      </c>
      <c r="J840" s="181" t="e">
        <f t="shared" si="63"/>
        <v>#REF!</v>
      </c>
    </row>
    <row r="841" s="260" customFormat="1" ht="36" customHeight="1" spans="1:10">
      <c r="A841" s="219">
        <v>2111406</v>
      </c>
      <c r="B841" s="337" t="s">
        <v>774</v>
      </c>
      <c r="C841" s="206">
        <f>SUMIFS('02'!E:E,'02'!A:A,A841)</f>
        <v>0</v>
      </c>
      <c r="D841" s="206">
        <v>0</v>
      </c>
      <c r="E841" s="336">
        <f t="shared" si="60"/>
        <v>0</v>
      </c>
      <c r="F841" s="334" t="str">
        <f t="shared" si="61"/>
        <v>否</v>
      </c>
      <c r="G841" s="181" t="str">
        <f t="shared" si="62"/>
        <v>项</v>
      </c>
      <c r="H841" s="181"/>
      <c r="I841" s="181" t="e">
        <f>SUMIF(#REF!,'12'!A841,#REF!)</f>
        <v>#REF!</v>
      </c>
      <c r="J841" s="181" t="e">
        <f t="shared" si="63"/>
        <v>#REF!</v>
      </c>
    </row>
    <row r="842" s="260" customFormat="1" ht="36" customHeight="1" spans="1:10">
      <c r="A842" s="219">
        <v>2111407</v>
      </c>
      <c r="B842" s="337" t="s">
        <v>775</v>
      </c>
      <c r="C842" s="206">
        <f>SUMIFS('02'!E:E,'02'!A:A,A842)</f>
        <v>0</v>
      </c>
      <c r="D842" s="206">
        <v>0</v>
      </c>
      <c r="E842" s="336">
        <f t="shared" si="60"/>
        <v>0</v>
      </c>
      <c r="F842" s="334" t="str">
        <f t="shared" si="61"/>
        <v>否</v>
      </c>
      <c r="G842" s="181" t="str">
        <f t="shared" si="62"/>
        <v>项</v>
      </c>
      <c r="H842" s="181"/>
      <c r="I842" s="181" t="e">
        <f>SUMIF(#REF!,'12'!A842,#REF!)</f>
        <v>#REF!</v>
      </c>
      <c r="J842" s="181" t="e">
        <f t="shared" si="63"/>
        <v>#REF!</v>
      </c>
    </row>
    <row r="843" s="260" customFormat="1" ht="36" customHeight="1" spans="1:10">
      <c r="A843" s="219">
        <v>2111408</v>
      </c>
      <c r="B843" s="337" t="s">
        <v>776</v>
      </c>
      <c r="C843" s="206">
        <f>SUMIFS('02'!E:E,'02'!A:A,A843)</f>
        <v>0</v>
      </c>
      <c r="D843" s="206">
        <v>0</v>
      </c>
      <c r="E843" s="336">
        <f t="shared" si="60"/>
        <v>0</v>
      </c>
      <c r="F843" s="334" t="str">
        <f t="shared" si="61"/>
        <v>否</v>
      </c>
      <c r="G843" s="181" t="str">
        <f t="shared" si="62"/>
        <v>项</v>
      </c>
      <c r="H843" s="181"/>
      <c r="I843" s="181" t="e">
        <f>SUMIF(#REF!,'12'!A843,#REF!)</f>
        <v>#REF!</v>
      </c>
      <c r="J843" s="181" t="e">
        <f t="shared" si="63"/>
        <v>#REF!</v>
      </c>
    </row>
    <row r="844" s="260" customFormat="1" ht="36" customHeight="1" spans="1:10">
      <c r="A844" s="219">
        <v>2111411</v>
      </c>
      <c r="B844" s="337" t="s">
        <v>227</v>
      </c>
      <c r="C844" s="206">
        <f>SUMIFS('02'!E:E,'02'!A:A,A844)</f>
        <v>0</v>
      </c>
      <c r="D844" s="206">
        <v>0</v>
      </c>
      <c r="E844" s="336">
        <f t="shared" si="60"/>
        <v>0</v>
      </c>
      <c r="F844" s="334" t="str">
        <f t="shared" si="61"/>
        <v>否</v>
      </c>
      <c r="G844" s="181" t="str">
        <f t="shared" si="62"/>
        <v>项</v>
      </c>
      <c r="H844" s="181"/>
      <c r="I844" s="181" t="e">
        <f>SUMIF(#REF!,'12'!A844,#REF!)</f>
        <v>#REF!</v>
      </c>
      <c r="J844" s="181" t="e">
        <f t="shared" si="63"/>
        <v>#REF!</v>
      </c>
    </row>
    <row r="845" s="260" customFormat="1" ht="36" customHeight="1" spans="1:10">
      <c r="A845" s="219">
        <v>2111413</v>
      </c>
      <c r="B845" s="337" t="s">
        <v>777</v>
      </c>
      <c r="C845" s="206">
        <f>SUMIFS('02'!E:E,'02'!A:A,A845)</f>
        <v>0</v>
      </c>
      <c r="D845" s="206">
        <v>0</v>
      </c>
      <c r="E845" s="336">
        <f t="shared" si="60"/>
        <v>0</v>
      </c>
      <c r="F845" s="334" t="str">
        <f t="shared" si="61"/>
        <v>否</v>
      </c>
      <c r="G845" s="181" t="str">
        <f t="shared" si="62"/>
        <v>项</v>
      </c>
      <c r="H845" s="181"/>
      <c r="I845" s="181" t="e">
        <f>SUMIF(#REF!,'12'!A845,#REF!)</f>
        <v>#REF!</v>
      </c>
      <c r="J845" s="181" t="e">
        <f t="shared" si="63"/>
        <v>#REF!</v>
      </c>
    </row>
    <row r="846" s="260" customFormat="1" ht="36" customHeight="1" spans="1:10">
      <c r="A846" s="219">
        <v>2111450</v>
      </c>
      <c r="B846" s="337" t="s">
        <v>196</v>
      </c>
      <c r="C846" s="206">
        <f>SUMIFS('02'!E:E,'02'!A:A,A846)</f>
        <v>0</v>
      </c>
      <c r="D846" s="206">
        <v>0</v>
      </c>
      <c r="E846" s="336">
        <f t="shared" si="60"/>
        <v>0</v>
      </c>
      <c r="F846" s="334" t="str">
        <f t="shared" si="61"/>
        <v>否</v>
      </c>
      <c r="G846" s="181" t="str">
        <f t="shared" si="62"/>
        <v>项</v>
      </c>
      <c r="H846" s="181"/>
      <c r="I846" s="181" t="e">
        <f>SUMIF(#REF!,'12'!A846,#REF!)</f>
        <v>#REF!</v>
      </c>
      <c r="J846" s="181" t="e">
        <f t="shared" si="63"/>
        <v>#REF!</v>
      </c>
    </row>
    <row r="847" s="260" customFormat="1" ht="36" customHeight="1" spans="1:10">
      <c r="A847" s="219">
        <v>2111499</v>
      </c>
      <c r="B847" s="337" t="s">
        <v>778</v>
      </c>
      <c r="C847" s="206">
        <f>SUMIFS('02'!E:E,'02'!A:A,A847)</f>
        <v>0</v>
      </c>
      <c r="D847" s="206">
        <v>0</v>
      </c>
      <c r="E847" s="336">
        <f t="shared" si="60"/>
        <v>0</v>
      </c>
      <c r="F847" s="334" t="str">
        <f t="shared" si="61"/>
        <v>否</v>
      </c>
      <c r="G847" s="181" t="str">
        <f t="shared" si="62"/>
        <v>项</v>
      </c>
      <c r="H847" s="181"/>
      <c r="I847" s="181" t="e">
        <f>SUMIF(#REF!,'12'!A847,#REF!)</f>
        <v>#REF!</v>
      </c>
      <c r="J847" s="181" t="e">
        <f t="shared" si="63"/>
        <v>#REF!</v>
      </c>
    </row>
    <row r="848" ht="36" customHeight="1" spans="1:10">
      <c r="A848" s="219">
        <v>21199</v>
      </c>
      <c r="B848" s="335" t="s">
        <v>779</v>
      </c>
      <c r="C848" s="147">
        <f>C849</f>
        <v>0</v>
      </c>
      <c r="D848" s="147">
        <f>D849</f>
        <v>0</v>
      </c>
      <c r="E848" s="336">
        <f t="shared" si="60"/>
        <v>0</v>
      </c>
      <c r="F848" s="334" t="str">
        <f t="shared" si="61"/>
        <v>否</v>
      </c>
      <c r="G848" s="181" t="str">
        <f t="shared" si="62"/>
        <v>款</v>
      </c>
      <c r="I848" s="181" t="e">
        <f>SUMIF(#REF!,'12'!A848,#REF!)</f>
        <v>#REF!</v>
      </c>
      <c r="J848" s="181" t="e">
        <f t="shared" si="63"/>
        <v>#REF!</v>
      </c>
    </row>
    <row r="849" s="260" customFormat="1" ht="36" customHeight="1" spans="1:10">
      <c r="A849" s="342">
        <v>2119999</v>
      </c>
      <c r="B849" s="337" t="s">
        <v>779</v>
      </c>
      <c r="C849" s="206">
        <f>SUMIFS('02'!E:E,'02'!A:A,A849)</f>
        <v>0</v>
      </c>
      <c r="D849" s="206">
        <v>0</v>
      </c>
      <c r="E849" s="336">
        <f t="shared" si="60"/>
        <v>0</v>
      </c>
      <c r="F849" s="334" t="str">
        <f t="shared" si="61"/>
        <v>否</v>
      </c>
      <c r="G849" s="181" t="str">
        <f t="shared" si="62"/>
        <v>项</v>
      </c>
      <c r="H849" s="181"/>
      <c r="I849" s="181" t="e">
        <f>SUMIF(#REF!,'12'!A849,#REF!)</f>
        <v>#REF!</v>
      </c>
      <c r="J849" s="181" t="e">
        <f t="shared" si="63"/>
        <v>#REF!</v>
      </c>
    </row>
    <row r="850" ht="23.5" customHeight="1" spans="1:10">
      <c r="A850" s="340">
        <v>212</v>
      </c>
      <c r="B850" s="332" t="s">
        <v>148</v>
      </c>
      <c r="C850" s="216">
        <f>SUM(C851,C862,C864,C867,C869,C871)</f>
        <v>4312</v>
      </c>
      <c r="D850" s="216">
        <f>SUM(D851,D862,D864,D867,D869,D871)</f>
        <v>4531</v>
      </c>
      <c r="E850" s="333">
        <f t="shared" si="60"/>
        <v>105.078849721707</v>
      </c>
      <c r="F850" s="334" t="str">
        <f t="shared" si="61"/>
        <v>是</v>
      </c>
      <c r="G850" s="181" t="str">
        <f t="shared" si="62"/>
        <v>类</v>
      </c>
      <c r="I850" s="181" t="e">
        <f>SUMIF(#REF!,'12'!A850,#REF!)</f>
        <v>#REF!</v>
      </c>
      <c r="J850" s="181" t="e">
        <f t="shared" si="63"/>
        <v>#REF!</v>
      </c>
    </row>
    <row r="851" ht="23.5" customHeight="1" spans="1:10">
      <c r="A851" s="219">
        <v>21201</v>
      </c>
      <c r="B851" s="335" t="s">
        <v>780</v>
      </c>
      <c r="C851" s="147">
        <f>SUM(C852:C861)</f>
        <v>1151</v>
      </c>
      <c r="D851" s="147">
        <f>SUM(D852:D861)</f>
        <v>1773</v>
      </c>
      <c r="E851" s="336">
        <f t="shared" si="60"/>
        <v>154.039965247611</v>
      </c>
      <c r="F851" s="334" t="str">
        <f t="shared" si="61"/>
        <v>是</v>
      </c>
      <c r="G851" s="181" t="str">
        <f t="shared" si="62"/>
        <v>款</v>
      </c>
      <c r="I851" s="181" t="e">
        <f>SUMIF(#REF!,'12'!A851,#REF!)</f>
        <v>#REF!</v>
      </c>
      <c r="J851" s="181" t="e">
        <f t="shared" si="63"/>
        <v>#REF!</v>
      </c>
    </row>
    <row r="852" s="260" customFormat="1" ht="23.5" customHeight="1" spans="1:10">
      <c r="A852" s="219">
        <v>2120101</v>
      </c>
      <c r="B852" s="337" t="s">
        <v>187</v>
      </c>
      <c r="C852" s="206">
        <f>SUMIFS('02'!E:E,'02'!A:A,A852)</f>
        <v>592</v>
      </c>
      <c r="D852" s="206">
        <v>1146</v>
      </c>
      <c r="E852" s="336">
        <f t="shared" si="60"/>
        <v>193.581081081081</v>
      </c>
      <c r="F852" s="334" t="str">
        <f t="shared" si="61"/>
        <v>是</v>
      </c>
      <c r="G852" s="181" t="str">
        <f t="shared" si="62"/>
        <v>项</v>
      </c>
      <c r="H852" s="181"/>
      <c r="I852" s="181" t="e">
        <f>SUMIF(#REF!,'12'!A852,#REF!)</f>
        <v>#REF!</v>
      </c>
      <c r="J852" s="181" t="e">
        <f t="shared" si="63"/>
        <v>#REF!</v>
      </c>
    </row>
    <row r="853" s="260" customFormat="1" ht="36" customHeight="1" spans="1:10">
      <c r="A853" s="219">
        <v>2120102</v>
      </c>
      <c r="B853" s="337" t="s">
        <v>188</v>
      </c>
      <c r="C853" s="206">
        <f>SUMIFS('02'!E:E,'02'!A:A,A853)</f>
        <v>0</v>
      </c>
      <c r="D853" s="206">
        <v>0</v>
      </c>
      <c r="E853" s="336">
        <f t="shared" si="60"/>
        <v>0</v>
      </c>
      <c r="F853" s="334" t="str">
        <f t="shared" si="61"/>
        <v>否</v>
      </c>
      <c r="G853" s="181" t="str">
        <f t="shared" si="62"/>
        <v>项</v>
      </c>
      <c r="H853" s="181"/>
      <c r="I853" s="181" t="e">
        <f>SUMIF(#REF!,'12'!A853,#REF!)</f>
        <v>#REF!</v>
      </c>
      <c r="J853" s="181" t="e">
        <f t="shared" si="63"/>
        <v>#REF!</v>
      </c>
    </row>
    <row r="854" s="260" customFormat="1" ht="36" customHeight="1" spans="1:10">
      <c r="A854" s="219">
        <v>2120103</v>
      </c>
      <c r="B854" s="337" t="s">
        <v>189</v>
      </c>
      <c r="C854" s="206">
        <f>SUMIFS('02'!E:E,'02'!A:A,A854)</f>
        <v>0</v>
      </c>
      <c r="D854" s="206">
        <v>0</v>
      </c>
      <c r="E854" s="336">
        <f t="shared" si="60"/>
        <v>0</v>
      </c>
      <c r="F854" s="334" t="str">
        <f t="shared" si="61"/>
        <v>否</v>
      </c>
      <c r="G854" s="181" t="str">
        <f t="shared" si="62"/>
        <v>项</v>
      </c>
      <c r="H854" s="181"/>
      <c r="I854" s="181" t="e">
        <f>SUMIF(#REF!,'12'!A854,#REF!)</f>
        <v>#REF!</v>
      </c>
      <c r="J854" s="181" t="e">
        <f t="shared" si="63"/>
        <v>#REF!</v>
      </c>
    </row>
    <row r="855" s="260" customFormat="1" ht="23.5" customHeight="1" spans="1:10">
      <c r="A855" s="219">
        <v>2120104</v>
      </c>
      <c r="B855" s="337" t="s">
        <v>781</v>
      </c>
      <c r="C855" s="206">
        <f>SUMIFS('02'!E:E,'02'!A:A,A855)</f>
        <v>194</v>
      </c>
      <c r="D855" s="206">
        <v>216</v>
      </c>
      <c r="E855" s="336">
        <f t="shared" si="60"/>
        <v>111.340206185567</v>
      </c>
      <c r="F855" s="334" t="str">
        <f t="shared" si="61"/>
        <v>是</v>
      </c>
      <c r="G855" s="181" t="str">
        <f t="shared" si="62"/>
        <v>项</v>
      </c>
      <c r="H855" s="181"/>
      <c r="I855" s="181" t="e">
        <f>SUMIF(#REF!,'12'!A855,#REF!)</f>
        <v>#REF!</v>
      </c>
      <c r="J855" s="181" t="e">
        <f t="shared" si="63"/>
        <v>#REF!</v>
      </c>
    </row>
    <row r="856" s="260" customFormat="1" ht="36" customHeight="1" spans="1:10">
      <c r="A856" s="219">
        <v>2120105</v>
      </c>
      <c r="B856" s="337" t="s">
        <v>782</v>
      </c>
      <c r="C856" s="206">
        <f>SUMIFS('02'!E:E,'02'!A:A,A856)</f>
        <v>0</v>
      </c>
      <c r="D856" s="206">
        <v>0</v>
      </c>
      <c r="E856" s="336">
        <f t="shared" si="60"/>
        <v>0</v>
      </c>
      <c r="F856" s="334" t="str">
        <f t="shared" si="61"/>
        <v>否</v>
      </c>
      <c r="G856" s="181" t="str">
        <f t="shared" si="62"/>
        <v>项</v>
      </c>
      <c r="H856" s="181"/>
      <c r="I856" s="181" t="e">
        <f>SUMIF(#REF!,'12'!A856,#REF!)</f>
        <v>#REF!</v>
      </c>
      <c r="J856" s="181" t="e">
        <f t="shared" si="63"/>
        <v>#REF!</v>
      </c>
    </row>
    <row r="857" s="260" customFormat="1" ht="36" customHeight="1" spans="1:10">
      <c r="A857" s="219">
        <v>2120106</v>
      </c>
      <c r="B857" s="337" t="s">
        <v>783</v>
      </c>
      <c r="C857" s="206">
        <f>SUMIFS('02'!E:E,'02'!A:A,A857)</f>
        <v>0</v>
      </c>
      <c r="D857" s="206">
        <v>0</v>
      </c>
      <c r="E857" s="336">
        <f t="shared" si="60"/>
        <v>0</v>
      </c>
      <c r="F857" s="334" t="str">
        <f t="shared" si="61"/>
        <v>否</v>
      </c>
      <c r="G857" s="181" t="str">
        <f t="shared" si="62"/>
        <v>项</v>
      </c>
      <c r="H857" s="181"/>
      <c r="I857" s="181" t="e">
        <f>SUMIF(#REF!,'12'!A857,#REF!)</f>
        <v>#REF!</v>
      </c>
      <c r="J857" s="181" t="e">
        <f t="shared" si="63"/>
        <v>#REF!</v>
      </c>
    </row>
    <row r="858" s="260" customFormat="1" ht="36" customHeight="1" spans="1:10">
      <c r="A858" s="219">
        <v>2120107</v>
      </c>
      <c r="B858" s="337" t="s">
        <v>784</v>
      </c>
      <c r="C858" s="206">
        <f>SUMIFS('02'!E:E,'02'!A:A,A858)</f>
        <v>0</v>
      </c>
      <c r="D858" s="206">
        <v>0</v>
      </c>
      <c r="E858" s="336">
        <f t="shared" si="60"/>
        <v>0</v>
      </c>
      <c r="F858" s="334" t="str">
        <f t="shared" si="61"/>
        <v>否</v>
      </c>
      <c r="G858" s="181" t="str">
        <f t="shared" si="62"/>
        <v>项</v>
      </c>
      <c r="H858" s="181"/>
      <c r="I858" s="181" t="e">
        <f>SUMIF(#REF!,'12'!A858,#REF!)</f>
        <v>#REF!</v>
      </c>
      <c r="J858" s="181" t="e">
        <f t="shared" si="63"/>
        <v>#REF!</v>
      </c>
    </row>
    <row r="859" s="260" customFormat="1" ht="36" customHeight="1" spans="1:10">
      <c r="A859" s="219">
        <v>2120109</v>
      </c>
      <c r="B859" s="337" t="s">
        <v>785</v>
      </c>
      <c r="C859" s="206">
        <f>SUMIFS('02'!E:E,'02'!A:A,A859)</f>
        <v>0</v>
      </c>
      <c r="D859" s="206">
        <v>0</v>
      </c>
      <c r="E859" s="336">
        <f t="shared" si="60"/>
        <v>0</v>
      </c>
      <c r="F859" s="334" t="str">
        <f t="shared" si="61"/>
        <v>否</v>
      </c>
      <c r="G859" s="181" t="str">
        <f t="shared" si="62"/>
        <v>项</v>
      </c>
      <c r="H859" s="181"/>
      <c r="I859" s="181" t="e">
        <f>SUMIF(#REF!,'12'!A859,#REF!)</f>
        <v>#REF!</v>
      </c>
      <c r="J859" s="181" t="e">
        <f t="shared" si="63"/>
        <v>#REF!</v>
      </c>
    </row>
    <row r="860" s="260" customFormat="1" ht="36" customHeight="1" spans="1:10">
      <c r="A860" s="219">
        <v>2120110</v>
      </c>
      <c r="B860" s="337" t="s">
        <v>786</v>
      </c>
      <c r="C860" s="206">
        <f>SUMIFS('02'!E:E,'02'!A:A,A860)</f>
        <v>0</v>
      </c>
      <c r="D860" s="206">
        <v>0</v>
      </c>
      <c r="E860" s="336">
        <f t="shared" si="60"/>
        <v>0</v>
      </c>
      <c r="F860" s="334" t="str">
        <f t="shared" si="61"/>
        <v>否</v>
      </c>
      <c r="G860" s="181" t="str">
        <f t="shared" si="62"/>
        <v>项</v>
      </c>
      <c r="H860" s="181"/>
      <c r="I860" s="181" t="e">
        <f>SUMIF(#REF!,'12'!A860,#REF!)</f>
        <v>#REF!</v>
      </c>
      <c r="J860" s="181" t="e">
        <f t="shared" si="63"/>
        <v>#REF!</v>
      </c>
    </row>
    <row r="861" s="260" customFormat="1" ht="23.5" customHeight="1" spans="1:10">
      <c r="A861" s="219">
        <v>2120199</v>
      </c>
      <c r="B861" s="337" t="s">
        <v>787</v>
      </c>
      <c r="C861" s="206">
        <f>SUMIFS('02'!E:E,'02'!A:A,A861)</f>
        <v>365</v>
      </c>
      <c r="D861" s="206">
        <v>411</v>
      </c>
      <c r="E861" s="336">
        <f t="shared" si="60"/>
        <v>112.602739726027</v>
      </c>
      <c r="F861" s="334" t="str">
        <f t="shared" si="61"/>
        <v>是</v>
      </c>
      <c r="G861" s="181" t="str">
        <f t="shared" si="62"/>
        <v>项</v>
      </c>
      <c r="H861" s="181"/>
      <c r="I861" s="181" t="e">
        <f>SUMIF(#REF!,'12'!A861,#REF!)</f>
        <v>#REF!</v>
      </c>
      <c r="J861" s="181" t="e">
        <f t="shared" si="63"/>
        <v>#REF!</v>
      </c>
    </row>
    <row r="862" ht="23.5" customHeight="1" spans="1:10">
      <c r="A862" s="219">
        <v>21202</v>
      </c>
      <c r="B862" s="335" t="s">
        <v>788</v>
      </c>
      <c r="C862" s="147">
        <f>C863</f>
        <v>201</v>
      </c>
      <c r="D862" s="147">
        <f>D863</f>
        <v>106</v>
      </c>
      <c r="E862" s="336">
        <f t="shared" si="60"/>
        <v>52.7363184079602</v>
      </c>
      <c r="F862" s="334" t="str">
        <f t="shared" si="61"/>
        <v>是</v>
      </c>
      <c r="G862" s="181" t="str">
        <f t="shared" si="62"/>
        <v>款</v>
      </c>
      <c r="I862" s="181" t="e">
        <f>SUMIF(#REF!,'12'!A862,#REF!)</f>
        <v>#REF!</v>
      </c>
      <c r="J862" s="181" t="e">
        <f t="shared" si="63"/>
        <v>#REF!</v>
      </c>
    </row>
    <row r="863" s="260" customFormat="1" ht="23.5" customHeight="1" spans="1:10">
      <c r="A863" s="215">
        <v>2120201</v>
      </c>
      <c r="B863" s="343" t="s">
        <v>788</v>
      </c>
      <c r="C863" s="206">
        <f>SUMIFS('02'!E:E,'02'!A:A,A863)</f>
        <v>201</v>
      </c>
      <c r="D863" s="206">
        <v>106</v>
      </c>
      <c r="E863" s="336">
        <f t="shared" si="60"/>
        <v>52.7363184079602</v>
      </c>
      <c r="F863" s="334" t="str">
        <f t="shared" si="61"/>
        <v>是</v>
      </c>
      <c r="G863" s="181" t="str">
        <f t="shared" si="62"/>
        <v>项</v>
      </c>
      <c r="H863" s="181"/>
      <c r="I863" s="181" t="e">
        <f>SUMIF(#REF!,'12'!A863,#REF!)</f>
        <v>#REF!</v>
      </c>
      <c r="J863" s="181" t="e">
        <f t="shared" si="63"/>
        <v>#REF!</v>
      </c>
    </row>
    <row r="864" ht="23.5" customHeight="1" spans="1:10">
      <c r="A864" s="219">
        <v>21203</v>
      </c>
      <c r="B864" s="335" t="s">
        <v>789</v>
      </c>
      <c r="C864" s="147">
        <f>SUM(C865:C866)</f>
        <v>1055</v>
      </c>
      <c r="D864" s="147">
        <f>SUM(D865:D866)</f>
        <v>222</v>
      </c>
      <c r="E864" s="336">
        <f t="shared" si="60"/>
        <v>21.042654028436</v>
      </c>
      <c r="F864" s="334" t="str">
        <f t="shared" si="61"/>
        <v>是</v>
      </c>
      <c r="G864" s="181" t="str">
        <f t="shared" si="62"/>
        <v>款</v>
      </c>
      <c r="I864" s="181" t="e">
        <f>SUMIF(#REF!,'12'!A864,#REF!)</f>
        <v>#REF!</v>
      </c>
      <c r="J864" s="181" t="e">
        <f t="shared" si="63"/>
        <v>#REF!</v>
      </c>
    </row>
    <row r="865" s="260" customFormat="1" ht="23.5" customHeight="1" spans="1:10">
      <c r="A865" s="219">
        <v>2120303</v>
      </c>
      <c r="B865" s="337" t="s">
        <v>790</v>
      </c>
      <c r="C865" s="206">
        <f>SUMIFS('02'!E:E,'02'!A:A,A865)</f>
        <v>779</v>
      </c>
      <c r="D865" s="206">
        <v>72</v>
      </c>
      <c r="E865" s="336">
        <f t="shared" si="60"/>
        <v>9.24261874197689</v>
      </c>
      <c r="F865" s="334" t="str">
        <f t="shared" si="61"/>
        <v>是</v>
      </c>
      <c r="G865" s="181" t="str">
        <f t="shared" si="62"/>
        <v>项</v>
      </c>
      <c r="H865" s="181"/>
      <c r="I865" s="181" t="e">
        <f>SUMIF(#REF!,'12'!A865,#REF!)</f>
        <v>#REF!</v>
      </c>
      <c r="J865" s="181" t="e">
        <f t="shared" si="63"/>
        <v>#REF!</v>
      </c>
    </row>
    <row r="866" s="260" customFormat="1" ht="23.5" customHeight="1" spans="1:10">
      <c r="A866" s="219">
        <v>2120399</v>
      </c>
      <c r="B866" s="337" t="s">
        <v>791</v>
      </c>
      <c r="C866" s="206">
        <f>SUMIFS('02'!E:E,'02'!A:A,A866)</f>
        <v>276</v>
      </c>
      <c r="D866" s="206">
        <v>150</v>
      </c>
      <c r="E866" s="336">
        <f t="shared" si="60"/>
        <v>54.3478260869565</v>
      </c>
      <c r="F866" s="334" t="str">
        <f t="shared" si="61"/>
        <v>是</v>
      </c>
      <c r="G866" s="181" t="str">
        <f t="shared" si="62"/>
        <v>项</v>
      </c>
      <c r="H866" s="181"/>
      <c r="I866" s="181" t="e">
        <f>SUMIF(#REF!,'12'!A866,#REF!)</f>
        <v>#REF!</v>
      </c>
      <c r="J866" s="181" t="e">
        <f t="shared" si="63"/>
        <v>#REF!</v>
      </c>
    </row>
    <row r="867" ht="23.5" customHeight="1" spans="1:10">
      <c r="A867" s="219">
        <v>21205</v>
      </c>
      <c r="B867" s="335" t="s">
        <v>792</v>
      </c>
      <c r="C867" s="147">
        <f>C868</f>
        <v>1729</v>
      </c>
      <c r="D867" s="147">
        <f>D868</f>
        <v>2258</v>
      </c>
      <c r="E867" s="336">
        <f t="shared" si="60"/>
        <v>130.595720069404</v>
      </c>
      <c r="F867" s="334" t="str">
        <f t="shared" si="61"/>
        <v>是</v>
      </c>
      <c r="G867" s="181" t="str">
        <f t="shared" si="62"/>
        <v>款</v>
      </c>
      <c r="I867" s="181" t="e">
        <f>SUMIF(#REF!,'12'!A867,#REF!)</f>
        <v>#REF!</v>
      </c>
      <c r="J867" s="181" t="e">
        <f t="shared" si="63"/>
        <v>#REF!</v>
      </c>
    </row>
    <row r="868" s="260" customFormat="1" ht="23.5" customHeight="1" spans="1:10">
      <c r="A868" s="215">
        <v>2120501</v>
      </c>
      <c r="B868" s="343" t="s">
        <v>792</v>
      </c>
      <c r="C868" s="206">
        <f>SUMIFS('02'!E:E,'02'!A:A,A868)</f>
        <v>1729</v>
      </c>
      <c r="D868" s="206">
        <v>2258</v>
      </c>
      <c r="E868" s="336">
        <f t="shared" si="60"/>
        <v>130.595720069404</v>
      </c>
      <c r="F868" s="334" t="str">
        <f t="shared" si="61"/>
        <v>是</v>
      </c>
      <c r="G868" s="181" t="str">
        <f t="shared" si="62"/>
        <v>项</v>
      </c>
      <c r="H868" s="181"/>
      <c r="I868" s="181" t="e">
        <f>SUMIF(#REF!,'12'!A868,#REF!)</f>
        <v>#REF!</v>
      </c>
      <c r="J868" s="181" t="e">
        <f t="shared" si="63"/>
        <v>#REF!</v>
      </c>
    </row>
    <row r="869" ht="23.5" customHeight="1" spans="1:10">
      <c r="A869" s="219">
        <v>21206</v>
      </c>
      <c r="B869" s="335" t="s">
        <v>793</v>
      </c>
      <c r="C869" s="147">
        <f>C870</f>
        <v>146</v>
      </c>
      <c r="D869" s="147">
        <f>D870</f>
        <v>142</v>
      </c>
      <c r="E869" s="336">
        <f t="shared" si="60"/>
        <v>97.2602739726027</v>
      </c>
      <c r="F869" s="334" t="str">
        <f t="shared" si="61"/>
        <v>是</v>
      </c>
      <c r="G869" s="181" t="str">
        <f t="shared" si="62"/>
        <v>款</v>
      </c>
      <c r="I869" s="181" t="e">
        <f>SUMIF(#REF!,'12'!A869,#REF!)</f>
        <v>#REF!</v>
      </c>
      <c r="J869" s="181" t="e">
        <f t="shared" si="63"/>
        <v>#REF!</v>
      </c>
    </row>
    <row r="870" s="260" customFormat="1" ht="23.5" customHeight="1" spans="1:10">
      <c r="A870" s="215">
        <v>2120601</v>
      </c>
      <c r="B870" s="343" t="s">
        <v>793</v>
      </c>
      <c r="C870" s="206">
        <f>SUMIFS('02'!E:E,'02'!A:A,A870)</f>
        <v>146</v>
      </c>
      <c r="D870" s="206">
        <v>142</v>
      </c>
      <c r="E870" s="336">
        <f t="shared" si="60"/>
        <v>97.2602739726027</v>
      </c>
      <c r="F870" s="334" t="str">
        <f t="shared" si="61"/>
        <v>是</v>
      </c>
      <c r="G870" s="181" t="str">
        <f t="shared" si="62"/>
        <v>项</v>
      </c>
      <c r="H870" s="181"/>
      <c r="I870" s="181" t="e">
        <f>SUMIF(#REF!,'12'!A870,#REF!)</f>
        <v>#REF!</v>
      </c>
      <c r="J870" s="181" t="e">
        <f t="shared" si="63"/>
        <v>#REF!</v>
      </c>
    </row>
    <row r="871" ht="23.5" customHeight="1" spans="1:10">
      <c r="A871" s="219">
        <v>21299</v>
      </c>
      <c r="B871" s="335" t="s">
        <v>794</v>
      </c>
      <c r="C871" s="147">
        <f>C872</f>
        <v>30</v>
      </c>
      <c r="D871" s="147">
        <f>D872</f>
        <v>30</v>
      </c>
      <c r="E871" s="336">
        <f t="shared" si="60"/>
        <v>100</v>
      </c>
      <c r="F871" s="334" t="str">
        <f t="shared" si="61"/>
        <v>是</v>
      </c>
      <c r="G871" s="181" t="str">
        <f t="shared" si="62"/>
        <v>款</v>
      </c>
      <c r="I871" s="181" t="e">
        <f>SUMIF(#REF!,'12'!A871,#REF!)</f>
        <v>#REF!</v>
      </c>
      <c r="J871" s="181" t="e">
        <f t="shared" si="63"/>
        <v>#REF!</v>
      </c>
    </row>
    <row r="872" s="260" customFormat="1" ht="23.5" customHeight="1" spans="1:10">
      <c r="A872" s="215">
        <v>2129999</v>
      </c>
      <c r="B872" s="343" t="s">
        <v>794</v>
      </c>
      <c r="C872" s="206">
        <f>SUMIFS('02'!E:E,'02'!A:A,A872)</f>
        <v>30</v>
      </c>
      <c r="D872" s="206">
        <v>30</v>
      </c>
      <c r="E872" s="336">
        <f t="shared" si="60"/>
        <v>100</v>
      </c>
      <c r="F872" s="334" t="str">
        <f t="shared" si="61"/>
        <v>是</v>
      </c>
      <c r="G872" s="181" t="str">
        <f t="shared" si="62"/>
        <v>项</v>
      </c>
      <c r="H872" s="181"/>
      <c r="I872" s="181" t="e">
        <f>SUMIF(#REF!,'12'!A872,#REF!)</f>
        <v>#REF!</v>
      </c>
      <c r="J872" s="181" t="e">
        <f t="shared" si="63"/>
        <v>#REF!</v>
      </c>
    </row>
    <row r="873" ht="23.5" customHeight="1" spans="1:10">
      <c r="A873" s="340">
        <v>213</v>
      </c>
      <c r="B873" s="332" t="s">
        <v>149</v>
      </c>
      <c r="C873" s="216">
        <f>SUM(C874,C900,C923,C951,C958,C964,C970,C973)</f>
        <v>24844</v>
      </c>
      <c r="D873" s="216">
        <f>SUM(D874,D900,D923,D951,D958,D964,D970,D973)</f>
        <v>17929</v>
      </c>
      <c r="E873" s="333">
        <f t="shared" si="60"/>
        <v>72.1663178232169</v>
      </c>
      <c r="F873" s="334" t="str">
        <f t="shared" si="61"/>
        <v>是</v>
      </c>
      <c r="G873" s="181" t="str">
        <f t="shared" si="62"/>
        <v>类</v>
      </c>
      <c r="I873" s="181" t="e">
        <f>SUMIF(#REF!,'12'!A873,#REF!)</f>
        <v>#REF!</v>
      </c>
      <c r="J873" s="181" t="e">
        <f t="shared" si="63"/>
        <v>#REF!</v>
      </c>
    </row>
    <row r="874" ht="23.5" customHeight="1" spans="1:10">
      <c r="A874" s="219">
        <v>21301</v>
      </c>
      <c r="B874" s="335" t="s">
        <v>795</v>
      </c>
      <c r="C874" s="147">
        <f>SUM(C875:C899)</f>
        <v>10256</v>
      </c>
      <c r="D874" s="147">
        <f>SUM(D875:D899)</f>
        <v>8125</v>
      </c>
      <c r="E874" s="336">
        <f t="shared" si="60"/>
        <v>79.2219188767551</v>
      </c>
      <c r="F874" s="334" t="str">
        <f t="shared" si="61"/>
        <v>是</v>
      </c>
      <c r="G874" s="181" t="str">
        <f t="shared" si="62"/>
        <v>款</v>
      </c>
      <c r="I874" s="181" t="e">
        <f>SUMIF(#REF!,'12'!A874,#REF!)</f>
        <v>#REF!</v>
      </c>
      <c r="J874" s="181" t="e">
        <f t="shared" si="63"/>
        <v>#REF!</v>
      </c>
    </row>
    <row r="875" s="260" customFormat="1" ht="23.5" customHeight="1" spans="1:10">
      <c r="A875" s="219">
        <v>2130101</v>
      </c>
      <c r="B875" s="337" t="s">
        <v>187</v>
      </c>
      <c r="C875" s="206">
        <f>SUMIFS('02'!E:E,'02'!A:A,A875)</f>
        <v>745</v>
      </c>
      <c r="D875" s="206">
        <v>815</v>
      </c>
      <c r="E875" s="336">
        <f t="shared" si="60"/>
        <v>109.395973154362</v>
      </c>
      <c r="F875" s="334" t="str">
        <f t="shared" si="61"/>
        <v>是</v>
      </c>
      <c r="G875" s="181" t="str">
        <f t="shared" si="62"/>
        <v>项</v>
      </c>
      <c r="H875" s="181"/>
      <c r="I875" s="181" t="e">
        <f>SUMIF(#REF!,'12'!A875,#REF!)</f>
        <v>#REF!</v>
      </c>
      <c r="J875" s="181" t="e">
        <f t="shared" si="63"/>
        <v>#REF!</v>
      </c>
    </row>
    <row r="876" s="260" customFormat="1" ht="36" customHeight="1" spans="1:10">
      <c r="A876" s="219">
        <v>2130102</v>
      </c>
      <c r="B876" s="337" t="s">
        <v>188</v>
      </c>
      <c r="C876" s="206">
        <f>SUMIFS('02'!E:E,'02'!A:A,A876)</f>
        <v>0</v>
      </c>
      <c r="D876" s="206">
        <v>0</v>
      </c>
      <c r="E876" s="336">
        <f t="shared" si="60"/>
        <v>0</v>
      </c>
      <c r="F876" s="334" t="str">
        <f t="shared" si="61"/>
        <v>否</v>
      </c>
      <c r="G876" s="181" t="str">
        <f t="shared" si="62"/>
        <v>项</v>
      </c>
      <c r="H876" s="181"/>
      <c r="I876" s="181" t="e">
        <f>SUMIF(#REF!,'12'!A876,#REF!)</f>
        <v>#REF!</v>
      </c>
      <c r="J876" s="181" t="e">
        <f t="shared" si="63"/>
        <v>#REF!</v>
      </c>
    </row>
    <row r="877" s="260" customFormat="1" ht="36" customHeight="1" spans="1:10">
      <c r="A877" s="219">
        <v>2130103</v>
      </c>
      <c r="B877" s="337" t="s">
        <v>189</v>
      </c>
      <c r="C877" s="206">
        <f>SUMIFS('02'!E:E,'02'!A:A,A877)</f>
        <v>0</v>
      </c>
      <c r="D877" s="206">
        <v>0</v>
      </c>
      <c r="E877" s="336">
        <f t="shared" si="60"/>
        <v>0</v>
      </c>
      <c r="F877" s="334" t="str">
        <f t="shared" si="61"/>
        <v>否</v>
      </c>
      <c r="G877" s="181" t="str">
        <f t="shared" si="62"/>
        <v>项</v>
      </c>
      <c r="H877" s="181"/>
      <c r="I877" s="181" t="e">
        <f>SUMIF(#REF!,'12'!A877,#REF!)</f>
        <v>#REF!</v>
      </c>
      <c r="J877" s="181" t="e">
        <f t="shared" si="63"/>
        <v>#REF!</v>
      </c>
    </row>
    <row r="878" s="260" customFormat="1" ht="23.5" customHeight="1" spans="1:10">
      <c r="A878" s="219">
        <v>2130104</v>
      </c>
      <c r="B878" s="337" t="s">
        <v>196</v>
      </c>
      <c r="C878" s="206">
        <f>SUMIFS('02'!E:E,'02'!A:A,A878)</f>
        <v>3857</v>
      </c>
      <c r="D878" s="206">
        <v>4073</v>
      </c>
      <c r="E878" s="336">
        <f t="shared" si="60"/>
        <v>105.600207415089</v>
      </c>
      <c r="F878" s="334" t="str">
        <f t="shared" si="61"/>
        <v>是</v>
      </c>
      <c r="G878" s="181" t="str">
        <f t="shared" si="62"/>
        <v>项</v>
      </c>
      <c r="H878" s="181"/>
      <c r="I878" s="181" t="e">
        <f>SUMIF(#REF!,'12'!A878,#REF!)</f>
        <v>#REF!</v>
      </c>
      <c r="J878" s="181" t="e">
        <f t="shared" si="63"/>
        <v>#REF!</v>
      </c>
    </row>
    <row r="879" s="260" customFormat="1" ht="36" customHeight="1" spans="1:10">
      <c r="A879" s="219">
        <v>2130105</v>
      </c>
      <c r="B879" s="337" t="s">
        <v>796</v>
      </c>
      <c r="C879" s="206">
        <f>SUMIFS('02'!E:E,'02'!A:A,A879)</f>
        <v>0</v>
      </c>
      <c r="D879" s="206">
        <v>0</v>
      </c>
      <c r="E879" s="336">
        <f t="shared" si="60"/>
        <v>0</v>
      </c>
      <c r="F879" s="334" t="str">
        <f t="shared" si="61"/>
        <v>否</v>
      </c>
      <c r="G879" s="181" t="str">
        <f t="shared" si="62"/>
        <v>项</v>
      </c>
      <c r="H879" s="181"/>
      <c r="I879" s="181" t="e">
        <f>SUMIF(#REF!,'12'!A879,#REF!)</f>
        <v>#REF!</v>
      </c>
      <c r="J879" s="181" t="e">
        <f t="shared" si="63"/>
        <v>#REF!</v>
      </c>
    </row>
    <row r="880" s="260" customFormat="1" ht="23.5" customHeight="1" spans="1:10">
      <c r="A880" s="219">
        <v>2130106</v>
      </c>
      <c r="B880" s="337" t="s">
        <v>797</v>
      </c>
      <c r="C880" s="206">
        <f>SUMIFS('02'!E:E,'02'!A:A,A880)</f>
        <v>63</v>
      </c>
      <c r="D880" s="206">
        <v>141</v>
      </c>
      <c r="E880" s="336">
        <f t="shared" si="60"/>
        <v>223.809523809524</v>
      </c>
      <c r="F880" s="334" t="str">
        <f t="shared" si="61"/>
        <v>是</v>
      </c>
      <c r="G880" s="181" t="str">
        <f t="shared" si="62"/>
        <v>项</v>
      </c>
      <c r="H880" s="181"/>
      <c r="I880" s="181" t="e">
        <f>SUMIF(#REF!,'12'!A880,#REF!)</f>
        <v>#REF!</v>
      </c>
      <c r="J880" s="181" t="e">
        <f t="shared" si="63"/>
        <v>#REF!</v>
      </c>
    </row>
    <row r="881" s="260" customFormat="1" ht="23.5" customHeight="1" spans="1:10">
      <c r="A881" s="219">
        <v>2130108</v>
      </c>
      <c r="B881" s="337" t="s">
        <v>798</v>
      </c>
      <c r="C881" s="206">
        <f>SUMIFS('02'!E:E,'02'!A:A,A881)</f>
        <v>151</v>
      </c>
      <c r="D881" s="206">
        <v>149</v>
      </c>
      <c r="E881" s="336">
        <f t="shared" si="60"/>
        <v>98.6754966887417</v>
      </c>
      <c r="F881" s="334" t="str">
        <f t="shared" si="61"/>
        <v>是</v>
      </c>
      <c r="G881" s="181" t="str">
        <f t="shared" si="62"/>
        <v>项</v>
      </c>
      <c r="H881" s="181"/>
      <c r="I881" s="181" t="e">
        <f>SUMIF(#REF!,'12'!A881,#REF!)</f>
        <v>#REF!</v>
      </c>
      <c r="J881" s="181" t="e">
        <f t="shared" si="63"/>
        <v>#REF!</v>
      </c>
    </row>
    <row r="882" s="260" customFormat="1" ht="23.5" customHeight="1" spans="1:10">
      <c r="A882" s="219">
        <v>2130109</v>
      </c>
      <c r="B882" s="337" t="s">
        <v>799</v>
      </c>
      <c r="C882" s="206">
        <f>SUMIFS('02'!E:E,'02'!A:A,A882)</f>
        <v>4</v>
      </c>
      <c r="D882" s="206">
        <v>0</v>
      </c>
      <c r="E882" s="336">
        <f t="shared" si="60"/>
        <v>0</v>
      </c>
      <c r="F882" s="334" t="str">
        <f t="shared" si="61"/>
        <v>是</v>
      </c>
      <c r="G882" s="181" t="str">
        <f t="shared" si="62"/>
        <v>项</v>
      </c>
      <c r="H882" s="181"/>
      <c r="I882" s="181" t="e">
        <f>SUMIF(#REF!,'12'!A882,#REF!)</f>
        <v>#REF!</v>
      </c>
      <c r="J882" s="181" t="e">
        <f t="shared" si="63"/>
        <v>#REF!</v>
      </c>
    </row>
    <row r="883" s="260" customFormat="1" ht="36" customHeight="1" spans="1:10">
      <c r="A883" s="219">
        <v>2130110</v>
      </c>
      <c r="B883" s="337" t="s">
        <v>800</v>
      </c>
      <c r="C883" s="206">
        <f>SUMIFS('02'!E:E,'02'!A:A,A883)</f>
        <v>0</v>
      </c>
      <c r="D883" s="206">
        <v>0</v>
      </c>
      <c r="E883" s="336">
        <f t="shared" si="60"/>
        <v>0</v>
      </c>
      <c r="F883" s="334" t="str">
        <f t="shared" si="61"/>
        <v>否</v>
      </c>
      <c r="G883" s="181" t="str">
        <f t="shared" si="62"/>
        <v>项</v>
      </c>
      <c r="H883" s="181"/>
      <c r="I883" s="181" t="e">
        <f>SUMIF(#REF!,'12'!A883,#REF!)</f>
        <v>#REF!</v>
      </c>
      <c r="J883" s="181" t="e">
        <f t="shared" si="63"/>
        <v>#REF!</v>
      </c>
    </row>
    <row r="884" s="260" customFormat="1" ht="23.5" customHeight="1" spans="1:10">
      <c r="A884" s="219">
        <v>2130111</v>
      </c>
      <c r="B884" s="337" t="s">
        <v>801</v>
      </c>
      <c r="C884" s="206">
        <f>SUMIFS('02'!E:E,'02'!A:A,A884)</f>
        <v>22</v>
      </c>
      <c r="D884" s="206">
        <v>15</v>
      </c>
      <c r="E884" s="336">
        <f t="shared" si="60"/>
        <v>68.1818181818182</v>
      </c>
      <c r="F884" s="334" t="str">
        <f t="shared" si="61"/>
        <v>是</v>
      </c>
      <c r="G884" s="181" t="str">
        <f t="shared" si="62"/>
        <v>项</v>
      </c>
      <c r="H884" s="181"/>
      <c r="I884" s="181" t="e">
        <f>SUMIF(#REF!,'12'!A884,#REF!)</f>
        <v>#REF!</v>
      </c>
      <c r="J884" s="181" t="e">
        <f t="shared" si="63"/>
        <v>#REF!</v>
      </c>
    </row>
    <row r="885" s="260" customFormat="1" ht="36" customHeight="1" spans="1:10">
      <c r="A885" s="219">
        <v>2130112</v>
      </c>
      <c r="B885" s="337" t="s">
        <v>802</v>
      </c>
      <c r="C885" s="206">
        <f>SUMIFS('02'!E:E,'02'!A:A,A885)</f>
        <v>0</v>
      </c>
      <c r="D885" s="206">
        <v>0</v>
      </c>
      <c r="E885" s="336">
        <f t="shared" si="60"/>
        <v>0</v>
      </c>
      <c r="F885" s="334" t="str">
        <f t="shared" si="61"/>
        <v>否</v>
      </c>
      <c r="G885" s="181" t="str">
        <f t="shared" si="62"/>
        <v>项</v>
      </c>
      <c r="H885" s="181"/>
      <c r="I885" s="181" t="e">
        <f>SUMIF(#REF!,'12'!A885,#REF!)</f>
        <v>#REF!</v>
      </c>
      <c r="J885" s="181" t="e">
        <f t="shared" si="63"/>
        <v>#REF!</v>
      </c>
    </row>
    <row r="886" s="260" customFormat="1" ht="36" customHeight="1" spans="1:10">
      <c r="A886" s="219">
        <v>2130114</v>
      </c>
      <c r="B886" s="337" t="s">
        <v>803</v>
      </c>
      <c r="C886" s="206">
        <f>SUMIFS('02'!E:E,'02'!A:A,A886)</f>
        <v>0</v>
      </c>
      <c r="D886" s="206">
        <v>0</v>
      </c>
      <c r="E886" s="336">
        <f t="shared" si="60"/>
        <v>0</v>
      </c>
      <c r="F886" s="334" t="str">
        <f t="shared" si="61"/>
        <v>否</v>
      </c>
      <c r="G886" s="181" t="str">
        <f t="shared" si="62"/>
        <v>项</v>
      </c>
      <c r="H886" s="181"/>
      <c r="I886" s="181" t="e">
        <f>SUMIF(#REF!,'12'!A886,#REF!)</f>
        <v>#REF!</v>
      </c>
      <c r="J886" s="181" t="e">
        <f t="shared" si="63"/>
        <v>#REF!</v>
      </c>
    </row>
    <row r="887" s="260" customFormat="1" ht="36" customHeight="1" spans="1:10">
      <c r="A887" s="219">
        <v>2130119</v>
      </c>
      <c r="B887" s="337" t="s">
        <v>804</v>
      </c>
      <c r="C887" s="206">
        <f>SUMIFS('02'!E:E,'02'!A:A,A887)</f>
        <v>0</v>
      </c>
      <c r="D887" s="206">
        <v>0</v>
      </c>
      <c r="E887" s="336">
        <f t="shared" si="60"/>
        <v>0</v>
      </c>
      <c r="F887" s="334" t="str">
        <f t="shared" si="61"/>
        <v>否</v>
      </c>
      <c r="G887" s="181" t="str">
        <f t="shared" si="62"/>
        <v>项</v>
      </c>
      <c r="H887" s="181"/>
      <c r="I887" s="181" t="e">
        <f>SUMIF(#REF!,'12'!A887,#REF!)</f>
        <v>#REF!</v>
      </c>
      <c r="J887" s="181" t="e">
        <f t="shared" si="63"/>
        <v>#REF!</v>
      </c>
    </row>
    <row r="888" s="260" customFormat="1" ht="23.5" customHeight="1" spans="1:10">
      <c r="A888" s="219">
        <v>2130120</v>
      </c>
      <c r="B888" s="337" t="s">
        <v>805</v>
      </c>
      <c r="C888" s="206">
        <f>SUMIFS('02'!E:E,'02'!A:A,A888)</f>
        <v>503</v>
      </c>
      <c r="D888" s="206">
        <v>500</v>
      </c>
      <c r="E888" s="336">
        <f t="shared" si="60"/>
        <v>99.403578528827</v>
      </c>
      <c r="F888" s="334" t="str">
        <f t="shared" si="61"/>
        <v>是</v>
      </c>
      <c r="G888" s="181" t="str">
        <f t="shared" si="62"/>
        <v>项</v>
      </c>
      <c r="H888" s="181"/>
      <c r="I888" s="181" t="e">
        <f>SUMIF(#REF!,'12'!A888,#REF!)</f>
        <v>#REF!</v>
      </c>
      <c r="J888" s="181" t="e">
        <f t="shared" si="63"/>
        <v>#REF!</v>
      </c>
    </row>
    <row r="889" s="260" customFormat="1" ht="36" customHeight="1" spans="1:10">
      <c r="A889" s="219">
        <v>2130121</v>
      </c>
      <c r="B889" s="337" t="s">
        <v>806</v>
      </c>
      <c r="C889" s="206">
        <f>SUMIFS('02'!E:E,'02'!A:A,A889)</f>
        <v>0</v>
      </c>
      <c r="D889" s="206">
        <v>0</v>
      </c>
      <c r="E889" s="336">
        <f t="shared" si="60"/>
        <v>0</v>
      </c>
      <c r="F889" s="334" t="str">
        <f t="shared" si="61"/>
        <v>否</v>
      </c>
      <c r="G889" s="181" t="str">
        <f t="shared" si="62"/>
        <v>项</v>
      </c>
      <c r="H889" s="181"/>
      <c r="I889" s="181" t="e">
        <f>SUMIF(#REF!,'12'!A889,#REF!)</f>
        <v>#REF!</v>
      </c>
      <c r="J889" s="181" t="e">
        <f t="shared" si="63"/>
        <v>#REF!</v>
      </c>
    </row>
    <row r="890" s="260" customFormat="1" ht="23.5" customHeight="1" spans="1:10">
      <c r="A890" s="219">
        <v>2130122</v>
      </c>
      <c r="B890" s="337" t="s">
        <v>807</v>
      </c>
      <c r="C890" s="206">
        <f>SUMIFS('02'!E:E,'02'!A:A,A890)</f>
        <v>1898</v>
      </c>
      <c r="D890" s="206">
        <v>13</v>
      </c>
      <c r="E890" s="336">
        <f t="shared" si="60"/>
        <v>0.684931506849315</v>
      </c>
      <c r="F890" s="334" t="str">
        <f t="shared" si="61"/>
        <v>是</v>
      </c>
      <c r="G890" s="181" t="str">
        <f t="shared" si="62"/>
        <v>项</v>
      </c>
      <c r="H890" s="181"/>
      <c r="I890" s="181" t="e">
        <f>SUMIF(#REF!,'12'!A890,#REF!)</f>
        <v>#REF!</v>
      </c>
      <c r="J890" s="181" t="e">
        <f t="shared" si="63"/>
        <v>#REF!</v>
      </c>
    </row>
    <row r="891" s="260" customFormat="1" ht="36" customHeight="1" spans="1:10">
      <c r="A891" s="219">
        <v>2130124</v>
      </c>
      <c r="B891" s="337" t="s">
        <v>808</v>
      </c>
      <c r="C891" s="206">
        <f>SUMIFS('02'!E:E,'02'!A:A,A891)</f>
        <v>0</v>
      </c>
      <c r="D891" s="206">
        <v>0</v>
      </c>
      <c r="E891" s="336">
        <f t="shared" si="60"/>
        <v>0</v>
      </c>
      <c r="F891" s="334" t="str">
        <f t="shared" si="61"/>
        <v>否</v>
      </c>
      <c r="G891" s="181" t="str">
        <f t="shared" si="62"/>
        <v>项</v>
      </c>
      <c r="H891" s="181"/>
      <c r="I891" s="181" t="e">
        <f>SUMIF(#REF!,'12'!A891,#REF!)</f>
        <v>#REF!</v>
      </c>
      <c r="J891" s="181" t="e">
        <f t="shared" si="63"/>
        <v>#REF!</v>
      </c>
    </row>
    <row r="892" s="260" customFormat="1" ht="36" customHeight="1" spans="1:10">
      <c r="A892" s="219">
        <v>2130125</v>
      </c>
      <c r="B892" s="337" t="s">
        <v>809</v>
      </c>
      <c r="C892" s="206">
        <f>SUMIFS('02'!E:E,'02'!A:A,A892)</f>
        <v>0</v>
      </c>
      <c r="D892" s="206">
        <v>0</v>
      </c>
      <c r="E892" s="336">
        <f t="shared" si="60"/>
        <v>0</v>
      </c>
      <c r="F892" s="334" t="str">
        <f t="shared" si="61"/>
        <v>否</v>
      </c>
      <c r="G892" s="181" t="str">
        <f t="shared" si="62"/>
        <v>项</v>
      </c>
      <c r="H892" s="181"/>
      <c r="I892" s="181" t="e">
        <f>SUMIF(#REF!,'12'!A892,#REF!)</f>
        <v>#REF!</v>
      </c>
      <c r="J892" s="181" t="e">
        <f t="shared" si="63"/>
        <v>#REF!</v>
      </c>
    </row>
    <row r="893" s="260" customFormat="1" ht="23.5" customHeight="1" spans="1:10">
      <c r="A893" s="219">
        <v>2130126</v>
      </c>
      <c r="B893" s="337" t="s">
        <v>810</v>
      </c>
      <c r="C893" s="206">
        <f>SUMIFS('02'!E:E,'02'!A:A,A893)</f>
        <v>240</v>
      </c>
      <c r="D893" s="206">
        <v>0</v>
      </c>
      <c r="E893" s="336">
        <f t="shared" si="60"/>
        <v>0</v>
      </c>
      <c r="F893" s="334" t="str">
        <f t="shared" si="61"/>
        <v>是</v>
      </c>
      <c r="G893" s="181" t="str">
        <f t="shared" si="62"/>
        <v>项</v>
      </c>
      <c r="H893" s="181"/>
      <c r="I893" s="181" t="e">
        <f>SUMIF(#REF!,'12'!A893,#REF!)</f>
        <v>#REF!</v>
      </c>
      <c r="J893" s="181" t="e">
        <f t="shared" si="63"/>
        <v>#REF!</v>
      </c>
    </row>
    <row r="894" s="260" customFormat="1" ht="23.5" customHeight="1" spans="1:10">
      <c r="A894" s="219">
        <v>2130135</v>
      </c>
      <c r="B894" s="337" t="s">
        <v>811</v>
      </c>
      <c r="C894" s="206">
        <f>SUMIFS('02'!E:E,'02'!A:A,A894)</f>
        <v>551</v>
      </c>
      <c r="D894" s="206">
        <v>0</v>
      </c>
      <c r="E894" s="336">
        <f t="shared" si="60"/>
        <v>0</v>
      </c>
      <c r="F894" s="334" t="str">
        <f t="shared" si="61"/>
        <v>是</v>
      </c>
      <c r="G894" s="181" t="str">
        <f t="shared" si="62"/>
        <v>项</v>
      </c>
      <c r="H894" s="181"/>
      <c r="I894" s="181" t="e">
        <f>SUMIF(#REF!,'12'!A894,#REF!)</f>
        <v>#REF!</v>
      </c>
      <c r="J894" s="181" t="e">
        <f t="shared" si="63"/>
        <v>#REF!</v>
      </c>
    </row>
    <row r="895" s="260" customFormat="1" ht="36" customHeight="1" spans="1:10">
      <c r="A895" s="219">
        <v>2130142</v>
      </c>
      <c r="B895" s="337" t="s">
        <v>812</v>
      </c>
      <c r="C895" s="206">
        <f>SUMIFS('02'!E:E,'02'!A:A,A895)</f>
        <v>0</v>
      </c>
      <c r="D895" s="206">
        <v>0</v>
      </c>
      <c r="E895" s="336">
        <f t="shared" si="60"/>
        <v>0</v>
      </c>
      <c r="F895" s="334" t="str">
        <f t="shared" si="61"/>
        <v>否</v>
      </c>
      <c r="G895" s="181" t="str">
        <f t="shared" si="62"/>
        <v>项</v>
      </c>
      <c r="H895" s="181"/>
      <c r="I895" s="181" t="e">
        <f>SUMIF(#REF!,'12'!A895,#REF!)</f>
        <v>#REF!</v>
      </c>
      <c r="J895" s="181" t="e">
        <f t="shared" si="63"/>
        <v>#REF!</v>
      </c>
    </row>
    <row r="896" s="260" customFormat="1" ht="36" customHeight="1" spans="1:10">
      <c r="A896" s="219">
        <v>2130148</v>
      </c>
      <c r="B896" s="337" t="s">
        <v>813</v>
      </c>
      <c r="C896" s="206">
        <f>SUMIFS('02'!E:E,'02'!A:A,A896)</f>
        <v>0</v>
      </c>
      <c r="D896" s="206">
        <v>0</v>
      </c>
      <c r="E896" s="336">
        <f t="shared" si="60"/>
        <v>0</v>
      </c>
      <c r="F896" s="334" t="str">
        <f t="shared" si="61"/>
        <v>否</v>
      </c>
      <c r="G896" s="181" t="str">
        <f t="shared" si="62"/>
        <v>项</v>
      </c>
      <c r="H896" s="181"/>
      <c r="I896" s="181" t="e">
        <f>SUMIF(#REF!,'12'!A896,#REF!)</f>
        <v>#REF!</v>
      </c>
      <c r="J896" s="181" t="e">
        <f t="shared" si="63"/>
        <v>#REF!</v>
      </c>
    </row>
    <row r="897" s="260" customFormat="1" ht="36" customHeight="1" spans="1:10">
      <c r="A897" s="219">
        <v>2130152</v>
      </c>
      <c r="B897" s="337" t="s">
        <v>814</v>
      </c>
      <c r="C897" s="206">
        <f>SUMIFS('02'!E:E,'02'!A:A,A897)</f>
        <v>0</v>
      </c>
      <c r="D897" s="206">
        <v>0</v>
      </c>
      <c r="E897" s="336">
        <f t="shared" ref="E897:E951" si="64">IFERROR(IF(C897&lt;0,"",IFERROR(D897/C897,0))*100,0)</f>
        <v>0</v>
      </c>
      <c r="F897" s="334" t="str">
        <f t="shared" si="61"/>
        <v>否</v>
      </c>
      <c r="G897" s="181" t="str">
        <f t="shared" si="62"/>
        <v>项</v>
      </c>
      <c r="H897" s="181"/>
      <c r="I897" s="181" t="e">
        <f>SUMIF(#REF!,'12'!A897,#REF!)</f>
        <v>#REF!</v>
      </c>
      <c r="J897" s="181" t="e">
        <f t="shared" si="63"/>
        <v>#REF!</v>
      </c>
    </row>
    <row r="898" s="260" customFormat="1" ht="23.5" customHeight="1" spans="1:10">
      <c r="A898" s="219">
        <v>2130153</v>
      </c>
      <c r="B898" s="337" t="s">
        <v>815</v>
      </c>
      <c r="C898" s="206">
        <f>SUMIFS('02'!E:E,'02'!A:A,A898)</f>
        <v>1318</v>
      </c>
      <c r="D898" s="206">
        <v>2319</v>
      </c>
      <c r="E898" s="336">
        <f t="shared" si="64"/>
        <v>175.948406676783</v>
      </c>
      <c r="F898" s="334" t="str">
        <f t="shared" ref="F898:F951" si="65">IF(LEN(A898)=3,"是",IF(B898&lt;&gt;"",IF(SUM(C898:D898)&lt;&gt;0,"是","否"),"是"))</f>
        <v>是</v>
      </c>
      <c r="G898" s="181" t="str">
        <f t="shared" ref="G898:G951" si="66">IF(LEN(A898)=3,"类",IF(LEN(A898)=5,"款","项"))</f>
        <v>项</v>
      </c>
      <c r="H898" s="181"/>
      <c r="I898" s="181" t="e">
        <f>SUMIF(#REF!,'12'!A898,#REF!)</f>
        <v>#REF!</v>
      </c>
      <c r="J898" s="181" t="e">
        <f t="shared" ref="J898:J951" si="67">D898-I898</f>
        <v>#REF!</v>
      </c>
    </row>
    <row r="899" s="260" customFormat="1" ht="23.5" customHeight="1" spans="1:10">
      <c r="A899" s="219">
        <v>2130199</v>
      </c>
      <c r="B899" s="337" t="s">
        <v>816</v>
      </c>
      <c r="C899" s="206">
        <f>SUMIFS('02'!E:E,'02'!A:A,A899)</f>
        <v>904</v>
      </c>
      <c r="D899" s="206">
        <v>100</v>
      </c>
      <c r="E899" s="336">
        <f t="shared" si="64"/>
        <v>11.0619469026549</v>
      </c>
      <c r="F899" s="334" t="str">
        <f t="shared" si="65"/>
        <v>是</v>
      </c>
      <c r="G899" s="181" t="str">
        <f t="shared" si="66"/>
        <v>项</v>
      </c>
      <c r="H899" s="181"/>
      <c r="I899" s="181" t="e">
        <f>SUMIF(#REF!,'12'!A899,#REF!)</f>
        <v>#REF!</v>
      </c>
      <c r="J899" s="181" t="e">
        <f t="shared" si="67"/>
        <v>#REF!</v>
      </c>
    </row>
    <row r="900" ht="23.5" customHeight="1" spans="1:10">
      <c r="A900" s="219">
        <v>21302</v>
      </c>
      <c r="B900" s="335" t="s">
        <v>817</v>
      </c>
      <c r="C900" s="147">
        <f>SUM(C901:C922)</f>
        <v>1484</v>
      </c>
      <c r="D900" s="147">
        <f>SUM(D901:D922)</f>
        <v>1274</v>
      </c>
      <c r="E900" s="336">
        <f t="shared" si="64"/>
        <v>85.8490566037736</v>
      </c>
      <c r="F900" s="334" t="str">
        <f t="shared" si="65"/>
        <v>是</v>
      </c>
      <c r="G900" s="181" t="str">
        <f t="shared" si="66"/>
        <v>款</v>
      </c>
      <c r="I900" s="181" t="e">
        <f>SUMIF(#REF!,'12'!A900,#REF!)</f>
        <v>#REF!</v>
      </c>
      <c r="J900" s="181" t="e">
        <f t="shared" si="67"/>
        <v>#REF!</v>
      </c>
    </row>
    <row r="901" s="260" customFormat="1" ht="23.5" customHeight="1" spans="1:10">
      <c r="A901" s="219">
        <v>2130201</v>
      </c>
      <c r="B901" s="337" t="s">
        <v>187</v>
      </c>
      <c r="C901" s="206">
        <f>SUMIFS('02'!E:E,'02'!A:A,A901)</f>
        <v>729</v>
      </c>
      <c r="D901" s="206">
        <v>782</v>
      </c>
      <c r="E901" s="336">
        <f t="shared" si="64"/>
        <v>107.270233196159</v>
      </c>
      <c r="F901" s="334" t="str">
        <f t="shared" si="65"/>
        <v>是</v>
      </c>
      <c r="G901" s="181" t="str">
        <f t="shared" si="66"/>
        <v>项</v>
      </c>
      <c r="H901" s="181"/>
      <c r="I901" s="181" t="e">
        <f>SUMIF(#REF!,'12'!A901,#REF!)</f>
        <v>#REF!</v>
      </c>
      <c r="J901" s="181" t="e">
        <f t="shared" si="67"/>
        <v>#REF!</v>
      </c>
    </row>
    <row r="902" s="260" customFormat="1" ht="23.5" customHeight="1" spans="1:10">
      <c r="A902" s="219">
        <v>2130202</v>
      </c>
      <c r="B902" s="337" t="s">
        <v>188</v>
      </c>
      <c r="C902" s="206">
        <f>SUMIFS('02'!E:E,'02'!A:A,A902)</f>
        <v>1</v>
      </c>
      <c r="D902" s="206">
        <v>2</v>
      </c>
      <c r="E902" s="336">
        <f t="shared" si="64"/>
        <v>200</v>
      </c>
      <c r="F902" s="334" t="str">
        <f t="shared" si="65"/>
        <v>是</v>
      </c>
      <c r="G902" s="181" t="str">
        <f t="shared" si="66"/>
        <v>项</v>
      </c>
      <c r="H902" s="181"/>
      <c r="I902" s="181" t="e">
        <f>SUMIF(#REF!,'12'!A902,#REF!)</f>
        <v>#REF!</v>
      </c>
      <c r="J902" s="181" t="e">
        <f t="shared" si="67"/>
        <v>#REF!</v>
      </c>
    </row>
    <row r="903" s="260" customFormat="1" ht="36" customHeight="1" spans="1:10">
      <c r="A903" s="219">
        <v>2130203</v>
      </c>
      <c r="B903" s="337" t="s">
        <v>189</v>
      </c>
      <c r="C903" s="206">
        <f>SUMIFS('02'!E:E,'02'!A:A,A903)</f>
        <v>0</v>
      </c>
      <c r="D903" s="206">
        <v>0</v>
      </c>
      <c r="E903" s="336">
        <f t="shared" si="64"/>
        <v>0</v>
      </c>
      <c r="F903" s="334" t="str">
        <f t="shared" si="65"/>
        <v>否</v>
      </c>
      <c r="G903" s="181" t="str">
        <f t="shared" si="66"/>
        <v>项</v>
      </c>
      <c r="H903" s="181"/>
      <c r="I903" s="181" t="e">
        <f>SUMIF(#REF!,'12'!A903,#REF!)</f>
        <v>#REF!</v>
      </c>
      <c r="J903" s="181" t="e">
        <f t="shared" si="67"/>
        <v>#REF!</v>
      </c>
    </row>
    <row r="904" s="260" customFormat="1" ht="36" customHeight="1" spans="1:10">
      <c r="A904" s="219">
        <v>2130204</v>
      </c>
      <c r="B904" s="337" t="s">
        <v>818</v>
      </c>
      <c r="C904" s="206">
        <f>SUMIFS('02'!E:E,'02'!A:A,A904)</f>
        <v>0</v>
      </c>
      <c r="D904" s="206">
        <v>0</v>
      </c>
      <c r="E904" s="336">
        <f t="shared" si="64"/>
        <v>0</v>
      </c>
      <c r="F904" s="334" t="str">
        <f t="shared" si="65"/>
        <v>否</v>
      </c>
      <c r="G904" s="181" t="str">
        <f t="shared" si="66"/>
        <v>项</v>
      </c>
      <c r="H904" s="181"/>
      <c r="I904" s="181" t="e">
        <f>SUMIF(#REF!,'12'!A904,#REF!)</f>
        <v>#REF!</v>
      </c>
      <c r="J904" s="181" t="e">
        <f t="shared" si="67"/>
        <v>#REF!</v>
      </c>
    </row>
    <row r="905" s="260" customFormat="1" ht="36" customHeight="1" spans="1:10">
      <c r="A905" s="219">
        <v>2130205</v>
      </c>
      <c r="B905" s="337" t="s">
        <v>819</v>
      </c>
      <c r="C905" s="206">
        <f>SUMIFS('02'!E:E,'02'!A:A,A905)</f>
        <v>0</v>
      </c>
      <c r="D905" s="206">
        <v>0</v>
      </c>
      <c r="E905" s="336">
        <f t="shared" si="64"/>
        <v>0</v>
      </c>
      <c r="F905" s="334" t="str">
        <f t="shared" si="65"/>
        <v>否</v>
      </c>
      <c r="G905" s="181" t="str">
        <f t="shared" si="66"/>
        <v>项</v>
      </c>
      <c r="H905" s="181"/>
      <c r="I905" s="181" t="e">
        <f>SUMIF(#REF!,'12'!A905,#REF!)</f>
        <v>#REF!</v>
      </c>
      <c r="J905" s="181" t="e">
        <f t="shared" si="67"/>
        <v>#REF!</v>
      </c>
    </row>
    <row r="906" s="260" customFormat="1" ht="36" customHeight="1" spans="1:10">
      <c r="A906" s="219">
        <v>2130206</v>
      </c>
      <c r="B906" s="337" t="s">
        <v>820</v>
      </c>
      <c r="C906" s="206">
        <f>SUMIFS('02'!E:E,'02'!A:A,A906)</f>
        <v>0</v>
      </c>
      <c r="D906" s="206">
        <v>0</v>
      </c>
      <c r="E906" s="336">
        <f t="shared" si="64"/>
        <v>0</v>
      </c>
      <c r="F906" s="334" t="str">
        <f t="shared" si="65"/>
        <v>否</v>
      </c>
      <c r="G906" s="181" t="str">
        <f t="shared" si="66"/>
        <v>项</v>
      </c>
      <c r="H906" s="181"/>
      <c r="I906" s="181" t="e">
        <f>SUMIF(#REF!,'12'!A906,#REF!)</f>
        <v>#REF!</v>
      </c>
      <c r="J906" s="181" t="e">
        <f t="shared" si="67"/>
        <v>#REF!</v>
      </c>
    </row>
    <row r="907" s="260" customFormat="1" ht="36" customHeight="1" spans="1:10">
      <c r="A907" s="219">
        <v>2130207</v>
      </c>
      <c r="B907" s="337" t="s">
        <v>821</v>
      </c>
      <c r="C907" s="206">
        <f>SUMIFS('02'!E:E,'02'!A:A,A907)</f>
        <v>0</v>
      </c>
      <c r="D907" s="206">
        <v>0</v>
      </c>
      <c r="E907" s="336">
        <f t="shared" si="64"/>
        <v>0</v>
      </c>
      <c r="F907" s="334" t="str">
        <f t="shared" si="65"/>
        <v>否</v>
      </c>
      <c r="G907" s="181" t="str">
        <f t="shared" si="66"/>
        <v>项</v>
      </c>
      <c r="H907" s="181"/>
      <c r="I907" s="181" t="e">
        <f>SUMIF(#REF!,'12'!A907,#REF!)</f>
        <v>#REF!</v>
      </c>
      <c r="J907" s="181" t="e">
        <f t="shared" si="67"/>
        <v>#REF!</v>
      </c>
    </row>
    <row r="908" s="260" customFormat="1" ht="23.5" customHeight="1" spans="1:10">
      <c r="A908" s="219">
        <v>2130209</v>
      </c>
      <c r="B908" s="337" t="s">
        <v>822</v>
      </c>
      <c r="C908" s="206">
        <f>SUMIFS('02'!E:E,'02'!A:A,A908)</f>
        <v>232</v>
      </c>
      <c r="D908" s="206">
        <v>0</v>
      </c>
      <c r="E908" s="336">
        <f t="shared" si="64"/>
        <v>0</v>
      </c>
      <c r="F908" s="334" t="str">
        <f t="shared" si="65"/>
        <v>是</v>
      </c>
      <c r="G908" s="181" t="str">
        <f t="shared" si="66"/>
        <v>项</v>
      </c>
      <c r="H908" s="181"/>
      <c r="I908" s="181" t="e">
        <f>SUMIF(#REF!,'12'!A908,#REF!)</f>
        <v>#REF!</v>
      </c>
      <c r="J908" s="181" t="e">
        <f t="shared" si="67"/>
        <v>#REF!</v>
      </c>
    </row>
    <row r="909" s="260" customFormat="1" ht="36" customHeight="1" spans="1:10">
      <c r="A909" s="219">
        <v>2130211</v>
      </c>
      <c r="B909" s="337" t="s">
        <v>823</v>
      </c>
      <c r="C909" s="206">
        <f>SUMIFS('02'!E:E,'02'!A:A,A909)</f>
        <v>0</v>
      </c>
      <c r="D909" s="206">
        <v>0</v>
      </c>
      <c r="E909" s="336">
        <f t="shared" si="64"/>
        <v>0</v>
      </c>
      <c r="F909" s="334" t="str">
        <f t="shared" si="65"/>
        <v>否</v>
      </c>
      <c r="G909" s="181" t="str">
        <f t="shared" si="66"/>
        <v>项</v>
      </c>
      <c r="H909" s="181"/>
      <c r="I909" s="181" t="e">
        <f>SUMIF(#REF!,'12'!A909,#REF!)</f>
        <v>#REF!</v>
      </c>
      <c r="J909" s="181" t="e">
        <f t="shared" si="67"/>
        <v>#REF!</v>
      </c>
    </row>
    <row r="910" s="260" customFormat="1" ht="23.5" customHeight="1" spans="1:10">
      <c r="A910" s="219">
        <v>2130212</v>
      </c>
      <c r="B910" s="337" t="s">
        <v>824</v>
      </c>
      <c r="C910" s="206">
        <f>SUMIFS('02'!E:E,'02'!A:A,A910)</f>
        <v>15</v>
      </c>
      <c r="D910" s="206">
        <v>0</v>
      </c>
      <c r="E910" s="336">
        <f t="shared" si="64"/>
        <v>0</v>
      </c>
      <c r="F910" s="334" t="str">
        <f t="shared" si="65"/>
        <v>是</v>
      </c>
      <c r="G910" s="181" t="str">
        <f t="shared" si="66"/>
        <v>项</v>
      </c>
      <c r="H910" s="181"/>
      <c r="I910" s="181" t="e">
        <f>SUMIF(#REF!,'12'!A910,#REF!)</f>
        <v>#REF!</v>
      </c>
      <c r="J910" s="181" t="e">
        <f t="shared" si="67"/>
        <v>#REF!</v>
      </c>
    </row>
    <row r="911" s="260" customFormat="1" ht="36" customHeight="1" spans="1:10">
      <c r="A911" s="219">
        <v>2130213</v>
      </c>
      <c r="B911" s="337" t="s">
        <v>825</v>
      </c>
      <c r="C911" s="206">
        <f>SUMIFS('02'!E:E,'02'!A:A,A911)</f>
        <v>0</v>
      </c>
      <c r="D911" s="206">
        <v>0</v>
      </c>
      <c r="E911" s="336">
        <f t="shared" si="64"/>
        <v>0</v>
      </c>
      <c r="F911" s="334" t="str">
        <f t="shared" si="65"/>
        <v>否</v>
      </c>
      <c r="G911" s="181" t="str">
        <f t="shared" si="66"/>
        <v>项</v>
      </c>
      <c r="H911" s="181"/>
      <c r="I911" s="181" t="e">
        <f>SUMIF(#REF!,'12'!A911,#REF!)</f>
        <v>#REF!</v>
      </c>
      <c r="J911" s="181" t="e">
        <f t="shared" si="67"/>
        <v>#REF!</v>
      </c>
    </row>
    <row r="912" s="260" customFormat="1" ht="36" customHeight="1" spans="1:10">
      <c r="A912" s="219">
        <v>2130217</v>
      </c>
      <c r="B912" s="337" t="s">
        <v>826</v>
      </c>
      <c r="C912" s="206">
        <f>SUMIFS('02'!E:E,'02'!A:A,A912)</f>
        <v>0</v>
      </c>
      <c r="D912" s="206">
        <v>0</v>
      </c>
      <c r="E912" s="336">
        <f t="shared" si="64"/>
        <v>0</v>
      </c>
      <c r="F912" s="334" t="str">
        <f t="shared" si="65"/>
        <v>否</v>
      </c>
      <c r="G912" s="181" t="str">
        <f t="shared" si="66"/>
        <v>项</v>
      </c>
      <c r="H912" s="181"/>
      <c r="I912" s="181" t="e">
        <f>SUMIF(#REF!,'12'!A912,#REF!)</f>
        <v>#REF!</v>
      </c>
      <c r="J912" s="181" t="e">
        <f t="shared" si="67"/>
        <v>#REF!</v>
      </c>
    </row>
    <row r="913" s="260" customFormat="1" ht="36" customHeight="1" spans="1:10">
      <c r="A913" s="219">
        <v>2130220</v>
      </c>
      <c r="B913" s="337" t="s">
        <v>335</v>
      </c>
      <c r="C913" s="206">
        <f>SUMIFS('02'!E:E,'02'!A:A,A913)</f>
        <v>0</v>
      </c>
      <c r="D913" s="206">
        <v>0</v>
      </c>
      <c r="E913" s="336">
        <f t="shared" si="64"/>
        <v>0</v>
      </c>
      <c r="F913" s="334" t="str">
        <f t="shared" si="65"/>
        <v>否</v>
      </c>
      <c r="G913" s="181" t="str">
        <f t="shared" si="66"/>
        <v>项</v>
      </c>
      <c r="H913" s="181"/>
      <c r="I913" s="181" t="e">
        <f>SUMIF(#REF!,'12'!A913,#REF!)</f>
        <v>#REF!</v>
      </c>
      <c r="J913" s="181" t="e">
        <f t="shared" si="67"/>
        <v>#REF!</v>
      </c>
    </row>
    <row r="914" s="260" customFormat="1" ht="36" customHeight="1" spans="1:10">
      <c r="A914" s="219">
        <v>2130221</v>
      </c>
      <c r="B914" s="337" t="s">
        <v>827</v>
      </c>
      <c r="C914" s="206">
        <f>SUMIFS('02'!E:E,'02'!A:A,A914)</f>
        <v>0</v>
      </c>
      <c r="D914" s="206">
        <v>0</v>
      </c>
      <c r="E914" s="336">
        <f t="shared" si="64"/>
        <v>0</v>
      </c>
      <c r="F914" s="334" t="str">
        <f t="shared" si="65"/>
        <v>否</v>
      </c>
      <c r="G914" s="181" t="str">
        <f t="shared" si="66"/>
        <v>项</v>
      </c>
      <c r="H914" s="181"/>
      <c r="I914" s="181" t="e">
        <f>SUMIF(#REF!,'12'!A914,#REF!)</f>
        <v>#REF!</v>
      </c>
      <c r="J914" s="181" t="e">
        <f t="shared" si="67"/>
        <v>#REF!</v>
      </c>
    </row>
    <row r="915" s="260" customFormat="1" ht="36" customHeight="1" spans="1:10">
      <c r="A915" s="219">
        <v>2130223</v>
      </c>
      <c r="B915" s="337" t="s">
        <v>828</v>
      </c>
      <c r="C915" s="206">
        <f>SUMIFS('02'!E:E,'02'!A:A,A915)</f>
        <v>0</v>
      </c>
      <c r="D915" s="206">
        <v>0</v>
      </c>
      <c r="E915" s="336">
        <f t="shared" si="64"/>
        <v>0</v>
      </c>
      <c r="F915" s="334" t="str">
        <f t="shared" si="65"/>
        <v>否</v>
      </c>
      <c r="G915" s="181" t="str">
        <f t="shared" si="66"/>
        <v>项</v>
      </c>
      <c r="H915" s="181"/>
      <c r="I915" s="181" t="e">
        <f>SUMIF(#REF!,'12'!A915,#REF!)</f>
        <v>#REF!</v>
      </c>
      <c r="J915" s="181" t="e">
        <f t="shared" si="67"/>
        <v>#REF!</v>
      </c>
    </row>
    <row r="916" s="260" customFormat="1" ht="36" customHeight="1" spans="1:10">
      <c r="A916" s="219">
        <v>2130226</v>
      </c>
      <c r="B916" s="337" t="s">
        <v>829</v>
      </c>
      <c r="C916" s="206">
        <f>SUMIFS('02'!E:E,'02'!A:A,A916)</f>
        <v>0</v>
      </c>
      <c r="D916" s="206">
        <v>0</v>
      </c>
      <c r="E916" s="336">
        <f t="shared" si="64"/>
        <v>0</v>
      </c>
      <c r="F916" s="334" t="str">
        <f t="shared" si="65"/>
        <v>否</v>
      </c>
      <c r="G916" s="181" t="str">
        <f t="shared" si="66"/>
        <v>项</v>
      </c>
      <c r="H916" s="181"/>
      <c r="I916" s="181" t="e">
        <f>SUMIF(#REF!,'12'!A916,#REF!)</f>
        <v>#REF!</v>
      </c>
      <c r="J916" s="181" t="e">
        <f t="shared" si="67"/>
        <v>#REF!</v>
      </c>
    </row>
    <row r="917" s="260" customFormat="1" ht="36" customHeight="1" spans="1:10">
      <c r="A917" s="219">
        <v>2130227</v>
      </c>
      <c r="B917" s="337" t="s">
        <v>830</v>
      </c>
      <c r="C917" s="206">
        <f>SUMIFS('02'!E:E,'02'!A:A,A917)</f>
        <v>0</v>
      </c>
      <c r="D917" s="206">
        <v>0</v>
      </c>
      <c r="E917" s="336">
        <f t="shared" si="64"/>
        <v>0</v>
      </c>
      <c r="F917" s="334" t="str">
        <f t="shared" si="65"/>
        <v>否</v>
      </c>
      <c r="G917" s="181" t="str">
        <f t="shared" si="66"/>
        <v>项</v>
      </c>
      <c r="H917" s="181"/>
      <c r="I917" s="181" t="e">
        <f>SUMIF(#REF!,'12'!A917,#REF!)</f>
        <v>#REF!</v>
      </c>
      <c r="J917" s="181" t="e">
        <f t="shared" si="67"/>
        <v>#REF!</v>
      </c>
    </row>
    <row r="918" s="260" customFormat="1" ht="23.5" customHeight="1" spans="1:10">
      <c r="A918" s="219">
        <v>2130234</v>
      </c>
      <c r="B918" s="337" t="s">
        <v>831</v>
      </c>
      <c r="C918" s="206">
        <f>SUMIFS('02'!E:E,'02'!A:A,A918)</f>
        <v>457</v>
      </c>
      <c r="D918" s="206">
        <v>423</v>
      </c>
      <c r="E918" s="336">
        <f t="shared" si="64"/>
        <v>92.5601750547046</v>
      </c>
      <c r="F918" s="334" t="str">
        <f t="shared" si="65"/>
        <v>是</v>
      </c>
      <c r="G918" s="181" t="str">
        <f t="shared" si="66"/>
        <v>项</v>
      </c>
      <c r="H918" s="181"/>
      <c r="I918" s="181" t="e">
        <f>SUMIF(#REF!,'12'!A918,#REF!)</f>
        <v>#REF!</v>
      </c>
      <c r="J918" s="181" t="e">
        <f t="shared" si="67"/>
        <v>#REF!</v>
      </c>
    </row>
    <row r="919" s="260" customFormat="1" ht="36" customHeight="1" spans="1:10">
      <c r="A919" s="219">
        <v>2130236</v>
      </c>
      <c r="B919" s="337" t="s">
        <v>832</v>
      </c>
      <c r="C919" s="206">
        <f>SUMIFS('02'!E:E,'02'!A:A,A919)</f>
        <v>0</v>
      </c>
      <c r="D919" s="206">
        <v>0</v>
      </c>
      <c r="E919" s="336">
        <f t="shared" si="64"/>
        <v>0</v>
      </c>
      <c r="F919" s="334" t="str">
        <f t="shared" si="65"/>
        <v>否</v>
      </c>
      <c r="G919" s="181" t="str">
        <f t="shared" si="66"/>
        <v>项</v>
      </c>
      <c r="H919" s="181"/>
      <c r="I919" s="181" t="e">
        <f>SUMIF(#REF!,'12'!A919,#REF!)</f>
        <v>#REF!</v>
      </c>
      <c r="J919" s="181" t="e">
        <f t="shared" si="67"/>
        <v>#REF!</v>
      </c>
    </row>
    <row r="920" s="260" customFormat="1" ht="36" customHeight="1" spans="1:10">
      <c r="A920" s="219">
        <v>2130237</v>
      </c>
      <c r="B920" s="337" t="s">
        <v>802</v>
      </c>
      <c r="C920" s="206">
        <f>SUMIFS('02'!E:E,'02'!A:A,A920)</f>
        <v>0</v>
      </c>
      <c r="D920" s="206">
        <v>0</v>
      </c>
      <c r="E920" s="336">
        <f t="shared" si="64"/>
        <v>0</v>
      </c>
      <c r="F920" s="334" t="str">
        <f t="shared" si="65"/>
        <v>否</v>
      </c>
      <c r="G920" s="181" t="str">
        <f t="shared" si="66"/>
        <v>项</v>
      </c>
      <c r="H920" s="181"/>
      <c r="I920" s="181" t="e">
        <f>SUMIF(#REF!,'12'!A920,#REF!)</f>
        <v>#REF!</v>
      </c>
      <c r="J920" s="181" t="e">
        <f t="shared" si="67"/>
        <v>#REF!</v>
      </c>
    </row>
    <row r="921" s="260" customFormat="1" ht="23.5" customHeight="1" spans="1:10">
      <c r="A921" s="219">
        <v>2130238</v>
      </c>
      <c r="B921" s="337" t="s">
        <v>833</v>
      </c>
      <c r="C921" s="206">
        <f>SUMIFS('02'!E:E,'02'!A:A,A921)</f>
        <v>16</v>
      </c>
      <c r="D921" s="206">
        <v>6</v>
      </c>
      <c r="E921" s="336">
        <f t="shared" si="64"/>
        <v>37.5</v>
      </c>
      <c r="F921" s="334" t="str">
        <f t="shared" si="65"/>
        <v>是</v>
      </c>
      <c r="G921" s="181" t="str">
        <f t="shared" si="66"/>
        <v>项</v>
      </c>
      <c r="H921" s="181"/>
      <c r="I921" s="181" t="e">
        <f>SUMIF(#REF!,'12'!A921,#REF!)</f>
        <v>#REF!</v>
      </c>
      <c r="J921" s="181" t="e">
        <f t="shared" si="67"/>
        <v>#REF!</v>
      </c>
    </row>
    <row r="922" s="260" customFormat="1" ht="23.5" customHeight="1" spans="1:10">
      <c r="A922" s="219">
        <v>2130299</v>
      </c>
      <c r="B922" s="337" t="s">
        <v>834</v>
      </c>
      <c r="C922" s="206">
        <f>SUMIFS('02'!E:E,'02'!A:A,A922)</f>
        <v>34</v>
      </c>
      <c r="D922" s="206">
        <v>61</v>
      </c>
      <c r="E922" s="336">
        <f t="shared" si="64"/>
        <v>179.411764705882</v>
      </c>
      <c r="F922" s="334" t="str">
        <f t="shared" si="65"/>
        <v>是</v>
      </c>
      <c r="G922" s="181" t="str">
        <f t="shared" si="66"/>
        <v>项</v>
      </c>
      <c r="H922" s="181"/>
      <c r="I922" s="181" t="e">
        <f>SUMIF(#REF!,'12'!A922,#REF!)</f>
        <v>#REF!</v>
      </c>
      <c r="J922" s="181" t="e">
        <f t="shared" si="67"/>
        <v>#REF!</v>
      </c>
    </row>
    <row r="923" ht="23.5" customHeight="1" spans="1:10">
      <c r="A923" s="219">
        <v>21303</v>
      </c>
      <c r="B923" s="335" t="s">
        <v>835</v>
      </c>
      <c r="C923" s="147">
        <f>SUM(C924:C950)</f>
        <v>2349</v>
      </c>
      <c r="D923" s="147">
        <f>SUM(D924:D950)</f>
        <v>2167</v>
      </c>
      <c r="E923" s="336">
        <f t="shared" si="64"/>
        <v>92.2520221370796</v>
      </c>
      <c r="F923" s="334" t="str">
        <f t="shared" si="65"/>
        <v>是</v>
      </c>
      <c r="G923" s="181" t="str">
        <f t="shared" si="66"/>
        <v>款</v>
      </c>
      <c r="I923" s="181" t="e">
        <f>SUMIF(#REF!,'12'!A923,#REF!)</f>
        <v>#REF!</v>
      </c>
      <c r="J923" s="181" t="e">
        <f t="shared" si="67"/>
        <v>#REF!</v>
      </c>
    </row>
    <row r="924" s="260" customFormat="1" ht="23.5" customHeight="1" spans="1:10">
      <c r="A924" s="219">
        <v>2130301</v>
      </c>
      <c r="B924" s="337" t="s">
        <v>187</v>
      </c>
      <c r="C924" s="206">
        <f>SUMIFS('02'!E:E,'02'!A:A,A924)</f>
        <v>141</v>
      </c>
      <c r="D924" s="206">
        <v>162</v>
      </c>
      <c r="E924" s="336">
        <f t="shared" si="64"/>
        <v>114.893617021277</v>
      </c>
      <c r="F924" s="334" t="str">
        <f t="shared" si="65"/>
        <v>是</v>
      </c>
      <c r="G924" s="181" t="str">
        <f t="shared" si="66"/>
        <v>项</v>
      </c>
      <c r="H924" s="181"/>
      <c r="I924" s="181" t="e">
        <f>SUMIF(#REF!,'12'!A924,#REF!)</f>
        <v>#REF!</v>
      </c>
      <c r="J924" s="181" t="e">
        <f t="shared" si="67"/>
        <v>#REF!</v>
      </c>
    </row>
    <row r="925" s="260" customFormat="1" ht="36" customHeight="1" spans="1:10">
      <c r="A925" s="219">
        <v>2130302</v>
      </c>
      <c r="B925" s="337" t="s">
        <v>188</v>
      </c>
      <c r="C925" s="206">
        <f>SUMIFS('02'!E:E,'02'!A:A,A925)</f>
        <v>0</v>
      </c>
      <c r="D925" s="206">
        <v>0</v>
      </c>
      <c r="E925" s="336">
        <f t="shared" si="64"/>
        <v>0</v>
      </c>
      <c r="F925" s="334" t="str">
        <f t="shared" si="65"/>
        <v>否</v>
      </c>
      <c r="G925" s="181" t="str">
        <f t="shared" si="66"/>
        <v>项</v>
      </c>
      <c r="H925" s="181"/>
      <c r="I925" s="181" t="e">
        <f>SUMIF(#REF!,'12'!A925,#REF!)</f>
        <v>#REF!</v>
      </c>
      <c r="J925" s="181" t="e">
        <f t="shared" si="67"/>
        <v>#REF!</v>
      </c>
    </row>
    <row r="926" s="260" customFormat="1" ht="36" customHeight="1" spans="1:10">
      <c r="A926" s="219">
        <v>2130303</v>
      </c>
      <c r="B926" s="337" t="s">
        <v>189</v>
      </c>
      <c r="C926" s="206">
        <f>SUMIFS('02'!E:E,'02'!A:A,A926)</f>
        <v>0</v>
      </c>
      <c r="D926" s="206">
        <v>0</v>
      </c>
      <c r="E926" s="336">
        <f t="shared" si="64"/>
        <v>0</v>
      </c>
      <c r="F926" s="334" t="str">
        <f t="shared" si="65"/>
        <v>否</v>
      </c>
      <c r="G926" s="181" t="str">
        <f t="shared" si="66"/>
        <v>项</v>
      </c>
      <c r="H926" s="181"/>
      <c r="I926" s="181" t="e">
        <f>SUMIF(#REF!,'12'!A926,#REF!)</f>
        <v>#REF!</v>
      </c>
      <c r="J926" s="181" t="e">
        <f t="shared" si="67"/>
        <v>#REF!</v>
      </c>
    </row>
    <row r="927" s="260" customFormat="1" ht="23.5" customHeight="1" spans="1:10">
      <c r="A927" s="219">
        <v>2130304</v>
      </c>
      <c r="B927" s="337" t="s">
        <v>836</v>
      </c>
      <c r="C927" s="206">
        <f>SUMIFS('02'!E:E,'02'!A:A,A927)</f>
        <v>559</v>
      </c>
      <c r="D927" s="206">
        <v>742</v>
      </c>
      <c r="E927" s="336">
        <f t="shared" si="64"/>
        <v>132.737030411449</v>
      </c>
      <c r="F927" s="334" t="str">
        <f t="shared" si="65"/>
        <v>是</v>
      </c>
      <c r="G927" s="181" t="str">
        <f t="shared" si="66"/>
        <v>项</v>
      </c>
      <c r="H927" s="181"/>
      <c r="I927" s="181" t="e">
        <f>SUMIF(#REF!,'12'!A927,#REF!)</f>
        <v>#REF!</v>
      </c>
      <c r="J927" s="181" t="e">
        <f t="shared" si="67"/>
        <v>#REF!</v>
      </c>
    </row>
    <row r="928" s="260" customFormat="1" ht="23.5" customHeight="1" spans="1:10">
      <c r="A928" s="219">
        <v>2130305</v>
      </c>
      <c r="B928" s="337" t="s">
        <v>837</v>
      </c>
      <c r="C928" s="206">
        <f>SUMIFS('02'!E:E,'02'!A:A,A928)</f>
        <v>325</v>
      </c>
      <c r="D928" s="206">
        <v>0</v>
      </c>
      <c r="E928" s="336">
        <f t="shared" si="64"/>
        <v>0</v>
      </c>
      <c r="F928" s="334" t="str">
        <f t="shared" si="65"/>
        <v>是</v>
      </c>
      <c r="G928" s="181" t="str">
        <f t="shared" si="66"/>
        <v>项</v>
      </c>
      <c r="H928" s="181"/>
      <c r="I928" s="181" t="e">
        <f>SUMIF(#REF!,'12'!A928,#REF!)</f>
        <v>#REF!</v>
      </c>
      <c r="J928" s="181" t="e">
        <f t="shared" si="67"/>
        <v>#REF!</v>
      </c>
    </row>
    <row r="929" s="260" customFormat="1" ht="23.5" customHeight="1" spans="1:10">
      <c r="A929" s="219">
        <v>2130306</v>
      </c>
      <c r="B929" s="337" t="s">
        <v>838</v>
      </c>
      <c r="C929" s="206">
        <f>SUMIFS('02'!E:E,'02'!A:A,A929)</f>
        <v>166</v>
      </c>
      <c r="D929" s="206">
        <v>304</v>
      </c>
      <c r="E929" s="336">
        <f t="shared" si="64"/>
        <v>183.132530120482</v>
      </c>
      <c r="F929" s="334" t="str">
        <f t="shared" si="65"/>
        <v>是</v>
      </c>
      <c r="G929" s="181" t="str">
        <f t="shared" si="66"/>
        <v>项</v>
      </c>
      <c r="H929" s="181"/>
      <c r="I929" s="181" t="e">
        <f>SUMIF(#REF!,'12'!A929,#REF!)</f>
        <v>#REF!</v>
      </c>
      <c r="J929" s="181" t="e">
        <f t="shared" si="67"/>
        <v>#REF!</v>
      </c>
    </row>
    <row r="930" s="260" customFormat="1" ht="36" customHeight="1" spans="1:10">
      <c r="A930" s="219">
        <v>2130307</v>
      </c>
      <c r="B930" s="337" t="s">
        <v>839</v>
      </c>
      <c r="C930" s="206">
        <f>SUMIFS('02'!E:E,'02'!A:A,A930)</f>
        <v>0</v>
      </c>
      <c r="D930" s="206">
        <v>0</v>
      </c>
      <c r="E930" s="336">
        <f t="shared" si="64"/>
        <v>0</v>
      </c>
      <c r="F930" s="334" t="str">
        <f t="shared" si="65"/>
        <v>否</v>
      </c>
      <c r="G930" s="181" t="str">
        <f t="shared" si="66"/>
        <v>项</v>
      </c>
      <c r="H930" s="181"/>
      <c r="I930" s="181" t="e">
        <f>SUMIF(#REF!,'12'!A930,#REF!)</f>
        <v>#REF!</v>
      </c>
      <c r="J930" s="181" t="e">
        <f t="shared" si="67"/>
        <v>#REF!</v>
      </c>
    </row>
    <row r="931" s="260" customFormat="1" ht="23.5" customHeight="1" spans="1:10">
      <c r="A931" s="219">
        <v>2130308</v>
      </c>
      <c r="B931" s="337" t="s">
        <v>840</v>
      </c>
      <c r="C931" s="206">
        <f>SUMIFS('02'!E:E,'02'!A:A,A931)</f>
        <v>40</v>
      </c>
      <c r="D931" s="206">
        <v>0</v>
      </c>
      <c r="E931" s="336">
        <f t="shared" si="64"/>
        <v>0</v>
      </c>
      <c r="F931" s="334" t="str">
        <f t="shared" si="65"/>
        <v>是</v>
      </c>
      <c r="G931" s="181" t="str">
        <f t="shared" si="66"/>
        <v>项</v>
      </c>
      <c r="H931" s="181"/>
      <c r="I931" s="181" t="e">
        <f>SUMIF(#REF!,'12'!A931,#REF!)</f>
        <v>#REF!</v>
      </c>
      <c r="J931" s="181" t="e">
        <f t="shared" si="67"/>
        <v>#REF!</v>
      </c>
    </row>
    <row r="932" s="260" customFormat="1" ht="36" customHeight="1" spans="1:10">
      <c r="A932" s="219">
        <v>2130309</v>
      </c>
      <c r="B932" s="337" t="s">
        <v>841</v>
      </c>
      <c r="C932" s="206">
        <f>SUMIFS('02'!E:E,'02'!A:A,A932)</f>
        <v>0</v>
      </c>
      <c r="D932" s="206">
        <v>0</v>
      </c>
      <c r="E932" s="336">
        <f t="shared" si="64"/>
        <v>0</v>
      </c>
      <c r="F932" s="334" t="str">
        <f t="shared" si="65"/>
        <v>否</v>
      </c>
      <c r="G932" s="181" t="str">
        <f t="shared" si="66"/>
        <v>项</v>
      </c>
      <c r="H932" s="181"/>
      <c r="I932" s="181" t="e">
        <f>SUMIF(#REF!,'12'!A932,#REF!)</f>
        <v>#REF!</v>
      </c>
      <c r="J932" s="181" t="e">
        <f t="shared" si="67"/>
        <v>#REF!</v>
      </c>
    </row>
    <row r="933" s="260" customFormat="1" ht="23.5" customHeight="1" spans="1:10">
      <c r="A933" s="219">
        <v>2130310</v>
      </c>
      <c r="B933" s="337" t="s">
        <v>842</v>
      </c>
      <c r="C933" s="206">
        <f>SUMIFS('02'!E:E,'02'!A:A,A933)</f>
        <v>387</v>
      </c>
      <c r="D933" s="206">
        <v>283</v>
      </c>
      <c r="E933" s="336">
        <f t="shared" si="64"/>
        <v>73.1266149870801</v>
      </c>
      <c r="F933" s="334" t="str">
        <f t="shared" si="65"/>
        <v>是</v>
      </c>
      <c r="G933" s="181" t="str">
        <f t="shared" si="66"/>
        <v>项</v>
      </c>
      <c r="H933" s="181"/>
      <c r="I933" s="181" t="e">
        <f>SUMIF(#REF!,'12'!A933,#REF!)</f>
        <v>#REF!</v>
      </c>
      <c r="J933" s="181" t="e">
        <f t="shared" si="67"/>
        <v>#REF!</v>
      </c>
    </row>
    <row r="934" s="260" customFormat="1" ht="23.5" customHeight="1" spans="1:10">
      <c r="A934" s="219">
        <v>2130311</v>
      </c>
      <c r="B934" s="337" t="s">
        <v>843</v>
      </c>
      <c r="C934" s="206">
        <f>SUMIFS('02'!E:E,'02'!A:A,A934)</f>
        <v>236</v>
      </c>
      <c r="D934" s="206">
        <v>229</v>
      </c>
      <c r="E934" s="336">
        <f t="shared" si="64"/>
        <v>97.0338983050847</v>
      </c>
      <c r="F934" s="334" t="str">
        <f t="shared" si="65"/>
        <v>是</v>
      </c>
      <c r="G934" s="181" t="str">
        <f t="shared" si="66"/>
        <v>项</v>
      </c>
      <c r="H934" s="181"/>
      <c r="I934" s="181" t="e">
        <f>SUMIF(#REF!,'12'!A934,#REF!)</f>
        <v>#REF!</v>
      </c>
      <c r="J934" s="181" t="e">
        <f t="shared" si="67"/>
        <v>#REF!</v>
      </c>
    </row>
    <row r="935" s="260" customFormat="1" ht="36" customHeight="1" spans="1:10">
      <c r="A935" s="219">
        <v>2130312</v>
      </c>
      <c r="B935" s="337" t="s">
        <v>844</v>
      </c>
      <c r="C935" s="206">
        <f>SUMIFS('02'!E:E,'02'!A:A,A935)</f>
        <v>0</v>
      </c>
      <c r="D935" s="206">
        <v>0</v>
      </c>
      <c r="E935" s="336">
        <f t="shared" si="64"/>
        <v>0</v>
      </c>
      <c r="F935" s="334" t="str">
        <f t="shared" si="65"/>
        <v>否</v>
      </c>
      <c r="G935" s="181" t="str">
        <f t="shared" si="66"/>
        <v>项</v>
      </c>
      <c r="H935" s="181"/>
      <c r="I935" s="181" t="e">
        <f>SUMIF(#REF!,'12'!A935,#REF!)</f>
        <v>#REF!</v>
      </c>
      <c r="J935" s="181" t="e">
        <f t="shared" si="67"/>
        <v>#REF!</v>
      </c>
    </row>
    <row r="936" s="260" customFormat="1" ht="23.5" customHeight="1" spans="1:10">
      <c r="A936" s="219">
        <v>2130313</v>
      </c>
      <c r="B936" s="337" t="s">
        <v>845</v>
      </c>
      <c r="C936" s="206">
        <f>SUMIFS('02'!E:E,'02'!A:A,A936)</f>
        <v>111</v>
      </c>
      <c r="D936" s="206">
        <v>131</v>
      </c>
      <c r="E936" s="336">
        <f t="shared" si="64"/>
        <v>118.018018018018</v>
      </c>
      <c r="F936" s="334" t="str">
        <f t="shared" si="65"/>
        <v>是</v>
      </c>
      <c r="G936" s="181" t="str">
        <f t="shared" si="66"/>
        <v>项</v>
      </c>
      <c r="H936" s="181"/>
      <c r="I936" s="181" t="e">
        <f>SUMIF(#REF!,'12'!A936,#REF!)</f>
        <v>#REF!</v>
      </c>
      <c r="J936" s="181" t="e">
        <f t="shared" si="67"/>
        <v>#REF!</v>
      </c>
    </row>
    <row r="937" s="260" customFormat="1" ht="23.5" customHeight="1" spans="1:10">
      <c r="A937" s="219">
        <v>2130314</v>
      </c>
      <c r="B937" s="337" t="s">
        <v>846</v>
      </c>
      <c r="C937" s="206">
        <f>SUMIFS('02'!E:E,'02'!A:A,A937)</f>
        <v>43</v>
      </c>
      <c r="D937" s="206">
        <v>36</v>
      </c>
      <c r="E937" s="336">
        <f t="shared" si="64"/>
        <v>83.7209302325581</v>
      </c>
      <c r="F937" s="334" t="str">
        <f t="shared" si="65"/>
        <v>是</v>
      </c>
      <c r="G937" s="181" t="str">
        <f t="shared" si="66"/>
        <v>项</v>
      </c>
      <c r="H937" s="181"/>
      <c r="I937" s="181" t="e">
        <f>SUMIF(#REF!,'12'!A937,#REF!)</f>
        <v>#REF!</v>
      </c>
      <c r="J937" s="181" t="e">
        <f t="shared" si="67"/>
        <v>#REF!</v>
      </c>
    </row>
    <row r="938" s="260" customFormat="1" ht="23.5" customHeight="1" spans="1:10">
      <c r="A938" s="219">
        <v>2130315</v>
      </c>
      <c r="B938" s="337" t="s">
        <v>847</v>
      </c>
      <c r="C938" s="206">
        <f>SUMIFS('02'!E:E,'02'!A:A,A938)</f>
        <v>1</v>
      </c>
      <c r="D938" s="206">
        <v>10</v>
      </c>
      <c r="E938" s="336">
        <f t="shared" si="64"/>
        <v>1000</v>
      </c>
      <c r="F938" s="334" t="str">
        <f t="shared" si="65"/>
        <v>是</v>
      </c>
      <c r="G938" s="181" t="str">
        <f t="shared" si="66"/>
        <v>项</v>
      </c>
      <c r="H938" s="181"/>
      <c r="I938" s="181" t="e">
        <f>SUMIF(#REF!,'12'!A938,#REF!)</f>
        <v>#REF!</v>
      </c>
      <c r="J938" s="181" t="e">
        <f t="shared" si="67"/>
        <v>#REF!</v>
      </c>
    </row>
    <row r="939" s="260" customFormat="1" ht="23.5" customHeight="1" spans="1:10">
      <c r="A939" s="219">
        <v>2130316</v>
      </c>
      <c r="B939" s="337" t="s">
        <v>848</v>
      </c>
      <c r="C939" s="206">
        <f>SUMIFS('02'!E:E,'02'!A:A,A939)</f>
        <v>297</v>
      </c>
      <c r="D939" s="206">
        <v>200</v>
      </c>
      <c r="E939" s="336">
        <f t="shared" si="64"/>
        <v>67.3400673400673</v>
      </c>
      <c r="F939" s="334" t="str">
        <f t="shared" si="65"/>
        <v>是</v>
      </c>
      <c r="G939" s="181" t="str">
        <f t="shared" si="66"/>
        <v>项</v>
      </c>
      <c r="H939" s="181"/>
      <c r="I939" s="181" t="e">
        <f>SUMIF(#REF!,'12'!A939,#REF!)</f>
        <v>#REF!</v>
      </c>
      <c r="J939" s="181" t="e">
        <f t="shared" si="67"/>
        <v>#REF!</v>
      </c>
    </row>
    <row r="940" s="260" customFormat="1" ht="36" customHeight="1" spans="1:10">
      <c r="A940" s="219">
        <v>2130317</v>
      </c>
      <c r="B940" s="337" t="s">
        <v>849</v>
      </c>
      <c r="C940" s="206">
        <f>SUMIFS('02'!E:E,'02'!A:A,A940)</f>
        <v>0</v>
      </c>
      <c r="D940" s="206">
        <v>0</v>
      </c>
      <c r="E940" s="336">
        <f t="shared" si="64"/>
        <v>0</v>
      </c>
      <c r="F940" s="334" t="str">
        <f t="shared" si="65"/>
        <v>否</v>
      </c>
      <c r="G940" s="181" t="str">
        <f t="shared" si="66"/>
        <v>项</v>
      </c>
      <c r="H940" s="181"/>
      <c r="I940" s="181" t="e">
        <f>SUMIF(#REF!,'12'!A940,#REF!)</f>
        <v>#REF!</v>
      </c>
      <c r="J940" s="181" t="e">
        <f t="shared" si="67"/>
        <v>#REF!</v>
      </c>
    </row>
    <row r="941" s="260" customFormat="1" ht="36" customHeight="1" spans="1:10">
      <c r="A941" s="219">
        <v>2130318</v>
      </c>
      <c r="B941" s="337" t="s">
        <v>850</v>
      </c>
      <c r="C941" s="206">
        <f>SUMIFS('02'!E:E,'02'!A:A,A941)</f>
        <v>0</v>
      </c>
      <c r="D941" s="206">
        <v>0</v>
      </c>
      <c r="E941" s="336">
        <f t="shared" si="64"/>
        <v>0</v>
      </c>
      <c r="F941" s="334" t="str">
        <f t="shared" si="65"/>
        <v>否</v>
      </c>
      <c r="G941" s="181" t="str">
        <f t="shared" si="66"/>
        <v>项</v>
      </c>
      <c r="H941" s="181"/>
      <c r="I941" s="181" t="e">
        <f>SUMIF(#REF!,'12'!A941,#REF!)</f>
        <v>#REF!</v>
      </c>
      <c r="J941" s="181" t="e">
        <f t="shared" si="67"/>
        <v>#REF!</v>
      </c>
    </row>
    <row r="942" s="260" customFormat="1" ht="36" customHeight="1" spans="1:10">
      <c r="A942" s="219">
        <v>2130319</v>
      </c>
      <c r="B942" s="337" t="s">
        <v>851</v>
      </c>
      <c r="C942" s="206">
        <f>SUMIFS('02'!E:E,'02'!A:A,A942)</f>
        <v>0</v>
      </c>
      <c r="D942" s="206">
        <v>0</v>
      </c>
      <c r="E942" s="336">
        <f t="shared" si="64"/>
        <v>0</v>
      </c>
      <c r="F942" s="334" t="str">
        <f t="shared" si="65"/>
        <v>否</v>
      </c>
      <c r="G942" s="181" t="str">
        <f t="shared" si="66"/>
        <v>项</v>
      </c>
      <c r="H942" s="181"/>
      <c r="I942" s="181" t="e">
        <f>SUMIF(#REF!,'12'!A942,#REF!)</f>
        <v>#REF!</v>
      </c>
      <c r="J942" s="181" t="e">
        <f t="shared" si="67"/>
        <v>#REF!</v>
      </c>
    </row>
    <row r="943" s="260" customFormat="1" ht="36" customHeight="1" spans="1:10">
      <c r="A943" s="219">
        <v>2130321</v>
      </c>
      <c r="B943" s="337" t="s">
        <v>852</v>
      </c>
      <c r="C943" s="206">
        <f>SUMIFS('02'!E:E,'02'!A:A,A943)</f>
        <v>0</v>
      </c>
      <c r="D943" s="206">
        <v>0</v>
      </c>
      <c r="E943" s="336">
        <f t="shared" si="64"/>
        <v>0</v>
      </c>
      <c r="F943" s="334" t="str">
        <f t="shared" si="65"/>
        <v>否</v>
      </c>
      <c r="G943" s="181" t="str">
        <f t="shared" si="66"/>
        <v>项</v>
      </c>
      <c r="H943" s="181"/>
      <c r="I943" s="181" t="e">
        <f>SUMIF(#REF!,'12'!A943,#REF!)</f>
        <v>#REF!</v>
      </c>
      <c r="J943" s="181" t="e">
        <f t="shared" si="67"/>
        <v>#REF!</v>
      </c>
    </row>
    <row r="944" s="260" customFormat="1" ht="36" customHeight="1" spans="1:10">
      <c r="A944" s="219">
        <v>2130322</v>
      </c>
      <c r="B944" s="337" t="s">
        <v>853</v>
      </c>
      <c r="C944" s="206">
        <f>SUMIFS('02'!E:E,'02'!A:A,A944)</f>
        <v>0</v>
      </c>
      <c r="D944" s="206">
        <v>0</v>
      </c>
      <c r="E944" s="336">
        <f t="shared" si="64"/>
        <v>0</v>
      </c>
      <c r="F944" s="334" t="str">
        <f t="shared" si="65"/>
        <v>否</v>
      </c>
      <c r="G944" s="181" t="str">
        <f t="shared" si="66"/>
        <v>项</v>
      </c>
      <c r="H944" s="181"/>
      <c r="I944" s="181" t="e">
        <f>SUMIF(#REF!,'12'!A944,#REF!)</f>
        <v>#REF!</v>
      </c>
      <c r="J944" s="181" t="e">
        <f t="shared" si="67"/>
        <v>#REF!</v>
      </c>
    </row>
    <row r="945" s="260" customFormat="1" ht="36" customHeight="1" spans="1:10">
      <c r="A945" s="219">
        <v>2130333</v>
      </c>
      <c r="B945" s="337" t="s">
        <v>828</v>
      </c>
      <c r="C945" s="206">
        <f>SUMIFS('02'!E:E,'02'!A:A,A945)</f>
        <v>0</v>
      </c>
      <c r="D945" s="206">
        <v>0</v>
      </c>
      <c r="E945" s="336">
        <f t="shared" si="64"/>
        <v>0</v>
      </c>
      <c r="F945" s="334" t="str">
        <f t="shared" si="65"/>
        <v>否</v>
      </c>
      <c r="G945" s="181" t="str">
        <f t="shared" si="66"/>
        <v>项</v>
      </c>
      <c r="H945" s="181"/>
      <c r="I945" s="181" t="e">
        <f>SUMIF(#REF!,'12'!A945,#REF!)</f>
        <v>#REF!</v>
      </c>
      <c r="J945" s="181" t="e">
        <f t="shared" si="67"/>
        <v>#REF!</v>
      </c>
    </row>
    <row r="946" s="260" customFormat="1" ht="36" customHeight="1" spans="1:10">
      <c r="A946" s="219">
        <v>2130334</v>
      </c>
      <c r="B946" s="337" t="s">
        <v>854</v>
      </c>
      <c r="C946" s="206">
        <f>SUMIFS('02'!E:E,'02'!A:A,A946)</f>
        <v>0</v>
      </c>
      <c r="D946" s="206">
        <v>0</v>
      </c>
      <c r="E946" s="336">
        <f t="shared" si="64"/>
        <v>0</v>
      </c>
      <c r="F946" s="334" t="str">
        <f t="shared" si="65"/>
        <v>否</v>
      </c>
      <c r="G946" s="181" t="str">
        <f t="shared" si="66"/>
        <v>项</v>
      </c>
      <c r="H946" s="181"/>
      <c r="I946" s="181" t="e">
        <f>SUMIF(#REF!,'12'!A946,#REF!)</f>
        <v>#REF!</v>
      </c>
      <c r="J946" s="181" t="e">
        <f t="shared" si="67"/>
        <v>#REF!</v>
      </c>
    </row>
    <row r="947" s="260" customFormat="1" ht="23.5" customHeight="1" spans="1:10">
      <c r="A947" s="219">
        <v>2130335</v>
      </c>
      <c r="B947" s="337" t="s">
        <v>855</v>
      </c>
      <c r="C947" s="206">
        <f>SUMIFS('02'!E:E,'02'!A:A,A947)</f>
        <v>20</v>
      </c>
      <c r="D947" s="206">
        <v>70</v>
      </c>
      <c r="E947" s="336">
        <f t="shared" si="64"/>
        <v>350</v>
      </c>
      <c r="F947" s="334" t="str">
        <f t="shared" si="65"/>
        <v>是</v>
      </c>
      <c r="G947" s="181" t="str">
        <f t="shared" si="66"/>
        <v>项</v>
      </c>
      <c r="H947" s="181"/>
      <c r="I947" s="181" t="e">
        <f>SUMIF(#REF!,'12'!A947,#REF!)</f>
        <v>#REF!</v>
      </c>
      <c r="J947" s="181" t="e">
        <f t="shared" si="67"/>
        <v>#REF!</v>
      </c>
    </row>
    <row r="948" s="260" customFormat="1" ht="36" customHeight="1" spans="1:10">
      <c r="A948" s="219">
        <v>2130336</v>
      </c>
      <c r="B948" s="337" t="s">
        <v>856</v>
      </c>
      <c r="C948" s="206">
        <f>SUMIFS('02'!E:E,'02'!A:A,A948)</f>
        <v>0</v>
      </c>
      <c r="D948" s="206">
        <v>0</v>
      </c>
      <c r="E948" s="336">
        <f t="shared" si="64"/>
        <v>0</v>
      </c>
      <c r="F948" s="334" t="str">
        <f t="shared" si="65"/>
        <v>否</v>
      </c>
      <c r="G948" s="181" t="str">
        <f t="shared" si="66"/>
        <v>项</v>
      </c>
      <c r="H948" s="181"/>
      <c r="I948" s="181" t="e">
        <f>SUMIF(#REF!,'12'!A948,#REF!)</f>
        <v>#REF!</v>
      </c>
      <c r="J948" s="181" t="e">
        <f t="shared" si="67"/>
        <v>#REF!</v>
      </c>
    </row>
    <row r="949" s="260" customFormat="1" ht="36" customHeight="1" spans="1:10">
      <c r="A949" s="219">
        <v>2130337</v>
      </c>
      <c r="B949" s="337" t="s">
        <v>857</v>
      </c>
      <c r="C949" s="206">
        <f>SUMIFS('02'!E:E,'02'!A:A,A949)</f>
        <v>0</v>
      </c>
      <c r="D949" s="206">
        <v>0</v>
      </c>
      <c r="E949" s="336">
        <f t="shared" si="64"/>
        <v>0</v>
      </c>
      <c r="F949" s="334" t="str">
        <f t="shared" si="65"/>
        <v>否</v>
      </c>
      <c r="G949" s="181" t="str">
        <f t="shared" si="66"/>
        <v>项</v>
      </c>
      <c r="H949" s="181"/>
      <c r="I949" s="181" t="e">
        <f>SUMIF(#REF!,'12'!A949,#REF!)</f>
        <v>#REF!</v>
      </c>
      <c r="J949" s="181" t="e">
        <f t="shared" si="67"/>
        <v>#REF!</v>
      </c>
    </row>
    <row r="950" s="260" customFormat="1" ht="23.5" customHeight="1" spans="1:10">
      <c r="A950" s="219">
        <v>2130399</v>
      </c>
      <c r="B950" s="337" t="s">
        <v>858</v>
      </c>
      <c r="C950" s="206">
        <f>SUMIFS('02'!E:E,'02'!A:A,A950)</f>
        <v>23</v>
      </c>
      <c r="D950" s="206">
        <v>0</v>
      </c>
      <c r="E950" s="336">
        <f t="shared" si="64"/>
        <v>0</v>
      </c>
      <c r="F950" s="334" t="str">
        <f t="shared" si="65"/>
        <v>是</v>
      </c>
      <c r="G950" s="181" t="str">
        <f t="shared" si="66"/>
        <v>项</v>
      </c>
      <c r="H950" s="181"/>
      <c r="I950" s="181" t="e">
        <f>SUMIF(#REF!,'12'!A950,#REF!)</f>
        <v>#REF!</v>
      </c>
      <c r="J950" s="181" t="e">
        <f t="shared" si="67"/>
        <v>#REF!</v>
      </c>
    </row>
    <row r="951" ht="23.5" customHeight="1" spans="1:10">
      <c r="A951" s="219">
        <v>21305</v>
      </c>
      <c r="B951" s="335" t="s">
        <v>859</v>
      </c>
      <c r="C951" s="147">
        <f>SUM(C952:C957)</f>
        <v>3100</v>
      </c>
      <c r="D951" s="147">
        <f>SUM(D952:D957)</f>
        <v>1310</v>
      </c>
      <c r="E951" s="336">
        <f t="shared" si="64"/>
        <v>42.258064516129</v>
      </c>
      <c r="F951" s="334" t="str">
        <f t="shared" si="65"/>
        <v>是</v>
      </c>
      <c r="G951" s="181" t="str">
        <f t="shared" si="66"/>
        <v>款</v>
      </c>
      <c r="I951" s="181" t="e">
        <f>SUMIF(#REF!,'12'!A951,#REF!)</f>
        <v>#REF!</v>
      </c>
      <c r="J951" s="181" t="e">
        <f t="shared" si="67"/>
        <v>#REF!</v>
      </c>
    </row>
    <row r="952" s="260" customFormat="1" ht="23.5" customHeight="1" spans="1:10">
      <c r="A952" s="219">
        <v>2130504</v>
      </c>
      <c r="B952" s="337" t="s">
        <v>863</v>
      </c>
      <c r="C952" s="206">
        <f>SUMIFS('02'!E:E,'02'!A:A,A952)</f>
        <v>958</v>
      </c>
      <c r="D952" s="206">
        <v>280</v>
      </c>
      <c r="E952" s="336">
        <f t="shared" ref="E952:E959" si="68">IFERROR(IF(C952&lt;0,"",IFERROR(D952/C952,0))*100,0)</f>
        <v>29.2275574112735</v>
      </c>
      <c r="F952" s="334" t="str">
        <f t="shared" ref="F952:F959" si="69">IF(LEN(A952)=3,"是",IF(B952&lt;&gt;"",IF(SUM(C952:D952)&lt;&gt;0,"是","否"),"是"))</f>
        <v>是</v>
      </c>
      <c r="G952" s="181" t="str">
        <f t="shared" ref="G952:G959" si="70">IF(LEN(A952)=3,"类",IF(LEN(A952)=5,"款","项"))</f>
        <v>项</v>
      </c>
      <c r="H952" s="181"/>
      <c r="I952" s="181" t="e">
        <f>SUMIF(#REF!,'12'!A952,#REF!)</f>
        <v>#REF!</v>
      </c>
      <c r="J952" s="181" t="e">
        <f t="shared" ref="J952:J959" si="71">D952-I952</f>
        <v>#REF!</v>
      </c>
    </row>
    <row r="953" s="260" customFormat="1" ht="23.5" customHeight="1" spans="1:10">
      <c r="A953" s="219">
        <v>2130505</v>
      </c>
      <c r="B953" s="337" t="s">
        <v>864</v>
      </c>
      <c r="C953" s="206">
        <f>SUMIFS('02'!E:E,'02'!A:A,A953)</f>
        <v>1506</v>
      </c>
      <c r="D953" s="206">
        <v>1030</v>
      </c>
      <c r="E953" s="336">
        <f t="shared" si="68"/>
        <v>68.3930942895086</v>
      </c>
      <c r="F953" s="334" t="str">
        <f t="shared" si="69"/>
        <v>是</v>
      </c>
      <c r="G953" s="181" t="str">
        <f t="shared" si="70"/>
        <v>项</v>
      </c>
      <c r="H953" s="181"/>
      <c r="I953" s="181" t="e">
        <f>SUMIF(#REF!,'12'!A953,#REF!)</f>
        <v>#REF!</v>
      </c>
      <c r="J953" s="181" t="e">
        <f t="shared" si="71"/>
        <v>#REF!</v>
      </c>
    </row>
    <row r="954" s="260" customFormat="1" ht="23.5" customHeight="1" spans="1:10">
      <c r="A954" s="219">
        <v>2130506</v>
      </c>
      <c r="B954" s="337" t="s">
        <v>865</v>
      </c>
      <c r="C954" s="206">
        <f>SUMIFS('02'!E:E,'02'!A:A,A954)</f>
        <v>280</v>
      </c>
      <c r="D954" s="206">
        <v>0</v>
      </c>
      <c r="E954" s="336">
        <f t="shared" si="68"/>
        <v>0</v>
      </c>
      <c r="F954" s="334" t="str">
        <f t="shared" si="69"/>
        <v>是</v>
      </c>
      <c r="G954" s="181" t="str">
        <f t="shared" si="70"/>
        <v>项</v>
      </c>
      <c r="H954" s="181"/>
      <c r="I954" s="181" t="e">
        <f>SUMIF(#REF!,'12'!A954,#REF!)</f>
        <v>#REF!</v>
      </c>
      <c r="J954" s="181" t="e">
        <f t="shared" si="71"/>
        <v>#REF!</v>
      </c>
    </row>
    <row r="955" s="260" customFormat="1" ht="23.5" customHeight="1" spans="1:10">
      <c r="A955" s="219">
        <v>2130507</v>
      </c>
      <c r="B955" s="337" t="s">
        <v>866</v>
      </c>
      <c r="C955" s="206">
        <f>SUMIFS('02'!E:E,'02'!A:A,A955)</f>
        <v>56</v>
      </c>
      <c r="D955" s="206">
        <v>0</v>
      </c>
      <c r="E955" s="336">
        <f t="shared" si="68"/>
        <v>0</v>
      </c>
      <c r="F955" s="334" t="str">
        <f t="shared" si="69"/>
        <v>是</v>
      </c>
      <c r="G955" s="181" t="str">
        <f t="shared" si="70"/>
        <v>项</v>
      </c>
      <c r="H955" s="181"/>
      <c r="I955" s="181" t="e">
        <f>SUMIF(#REF!,'12'!A955,#REF!)</f>
        <v>#REF!</v>
      </c>
      <c r="J955" s="181" t="e">
        <f t="shared" si="71"/>
        <v>#REF!</v>
      </c>
    </row>
    <row r="956" s="260" customFormat="1" ht="36" customHeight="1" spans="1:10">
      <c r="A956" s="219">
        <v>2130508</v>
      </c>
      <c r="B956" s="337" t="s">
        <v>867</v>
      </c>
      <c r="C956" s="206">
        <f>SUMIFS('02'!E:E,'02'!A:A,A956)</f>
        <v>0</v>
      </c>
      <c r="D956" s="206">
        <v>0</v>
      </c>
      <c r="E956" s="336">
        <f t="shared" si="68"/>
        <v>0</v>
      </c>
      <c r="F956" s="334" t="str">
        <f t="shared" si="69"/>
        <v>否</v>
      </c>
      <c r="G956" s="181" t="str">
        <f t="shared" si="70"/>
        <v>项</v>
      </c>
      <c r="H956" s="181"/>
      <c r="I956" s="181" t="e">
        <f>SUMIF(#REF!,'12'!A956,#REF!)</f>
        <v>#REF!</v>
      </c>
      <c r="J956" s="181" t="e">
        <f t="shared" si="71"/>
        <v>#REF!</v>
      </c>
    </row>
    <row r="957" s="260" customFormat="1" ht="23.5" customHeight="1" spans="1:10">
      <c r="A957" s="219">
        <v>2130599</v>
      </c>
      <c r="B957" s="337" t="s">
        <v>869</v>
      </c>
      <c r="C957" s="206">
        <f>SUMIFS('02'!E:E,'02'!A:A,A957)</f>
        <v>300</v>
      </c>
      <c r="D957" s="206">
        <v>0</v>
      </c>
      <c r="E957" s="336">
        <f t="shared" si="68"/>
        <v>0</v>
      </c>
      <c r="F957" s="334" t="str">
        <f t="shared" si="69"/>
        <v>是</v>
      </c>
      <c r="G957" s="181" t="str">
        <f t="shared" si="70"/>
        <v>项</v>
      </c>
      <c r="H957" s="181"/>
      <c r="I957" s="181" t="e">
        <f>SUMIF(#REF!,'12'!A957,#REF!)</f>
        <v>#REF!</v>
      </c>
      <c r="J957" s="181" t="e">
        <f t="shared" si="71"/>
        <v>#REF!</v>
      </c>
    </row>
    <row r="958" ht="23.5" customHeight="1" spans="1:10">
      <c r="A958" s="219">
        <v>21307</v>
      </c>
      <c r="B958" s="335" t="s">
        <v>870</v>
      </c>
      <c r="C958" s="147">
        <f>SUM(C959:C963)</f>
        <v>6973</v>
      </c>
      <c r="D958" s="147">
        <f>SUM(D959:D963)</f>
        <v>4529</v>
      </c>
      <c r="E958" s="336">
        <f t="shared" si="68"/>
        <v>64.9505234475835</v>
      </c>
      <c r="F958" s="334" t="str">
        <f t="shared" si="69"/>
        <v>是</v>
      </c>
      <c r="G958" s="181" t="str">
        <f t="shared" si="70"/>
        <v>款</v>
      </c>
      <c r="I958" s="181" t="e">
        <f>SUMIF(#REF!,'12'!A958,#REF!)</f>
        <v>#REF!</v>
      </c>
      <c r="J958" s="181" t="e">
        <f t="shared" si="71"/>
        <v>#REF!</v>
      </c>
    </row>
    <row r="959" s="260" customFormat="1" ht="23.5" customHeight="1" spans="1:10">
      <c r="A959" s="219">
        <v>2130701</v>
      </c>
      <c r="B959" s="337" t="s">
        <v>871</v>
      </c>
      <c r="C959" s="206">
        <f>SUMIFS('02'!E:E,'02'!A:A,A959)</f>
        <v>1012</v>
      </c>
      <c r="D959" s="206">
        <v>687</v>
      </c>
      <c r="E959" s="336">
        <f t="shared" si="68"/>
        <v>67.8853754940711</v>
      </c>
      <c r="F959" s="334" t="str">
        <f t="shared" si="69"/>
        <v>是</v>
      </c>
      <c r="G959" s="181" t="str">
        <f t="shared" si="70"/>
        <v>项</v>
      </c>
      <c r="H959" s="181"/>
      <c r="I959" s="181" t="e">
        <f>SUMIF(#REF!,'12'!A959,#REF!)</f>
        <v>#REF!</v>
      </c>
      <c r="J959" s="181" t="e">
        <f t="shared" si="71"/>
        <v>#REF!</v>
      </c>
    </row>
    <row r="960" s="260" customFormat="1" ht="23.5" customHeight="1" spans="1:10">
      <c r="A960" s="219">
        <v>2130705</v>
      </c>
      <c r="B960" s="337" t="s">
        <v>873</v>
      </c>
      <c r="C960" s="206">
        <f>SUMIFS('02'!E:E,'02'!A:A,A960)</f>
        <v>5881</v>
      </c>
      <c r="D960" s="206">
        <v>3835</v>
      </c>
      <c r="E960" s="336">
        <f t="shared" ref="E960:E1019" si="72">IFERROR(IF(C960&lt;0,"",IFERROR(D960/C960,0))*100,0)</f>
        <v>65.2099982996089</v>
      </c>
      <c r="F960" s="334" t="str">
        <f t="shared" ref="F960:F1020" si="73">IF(LEN(A960)=3,"是",IF(B960&lt;&gt;"",IF(SUM(C960:D960)&lt;&gt;0,"是","否"),"是"))</f>
        <v>是</v>
      </c>
      <c r="G960" s="181" t="str">
        <f t="shared" ref="G960:G1020" si="74">IF(LEN(A960)=3,"类",IF(LEN(A960)=5,"款","项"))</f>
        <v>项</v>
      </c>
      <c r="H960" s="181"/>
      <c r="I960" s="181" t="e">
        <f>SUMIF(#REF!,'12'!A960,#REF!)</f>
        <v>#REF!</v>
      </c>
      <c r="J960" s="181" t="e">
        <f t="shared" ref="J960:J1020" si="75">D960-I960</f>
        <v>#REF!</v>
      </c>
    </row>
    <row r="961" s="260" customFormat="1" ht="23.5" customHeight="1" spans="1:10">
      <c r="A961" s="219">
        <v>2130706</v>
      </c>
      <c r="B961" s="337" t="s">
        <v>874</v>
      </c>
      <c r="C961" s="206">
        <f>SUMIFS('02'!E:E,'02'!A:A,A961)</f>
        <v>80</v>
      </c>
      <c r="D961" s="206">
        <v>7</v>
      </c>
      <c r="E961" s="336">
        <f t="shared" si="72"/>
        <v>8.75</v>
      </c>
      <c r="F961" s="334" t="str">
        <f t="shared" si="73"/>
        <v>是</v>
      </c>
      <c r="G961" s="181" t="str">
        <f t="shared" si="74"/>
        <v>项</v>
      </c>
      <c r="H961" s="181"/>
      <c r="I961" s="181" t="e">
        <f>SUMIF(#REF!,'12'!A961,#REF!)</f>
        <v>#REF!</v>
      </c>
      <c r="J961" s="181" t="e">
        <f t="shared" si="75"/>
        <v>#REF!</v>
      </c>
    </row>
    <row r="962" s="260" customFormat="1" ht="36" customHeight="1" spans="1:10">
      <c r="A962" s="219">
        <v>2130707</v>
      </c>
      <c r="B962" s="337" t="s">
        <v>875</v>
      </c>
      <c r="C962" s="206">
        <f>SUMIFS('02'!E:E,'02'!A:A,A962)</f>
        <v>0</v>
      </c>
      <c r="D962" s="206">
        <v>0</v>
      </c>
      <c r="E962" s="336">
        <f t="shared" si="72"/>
        <v>0</v>
      </c>
      <c r="F962" s="334" t="str">
        <f t="shared" si="73"/>
        <v>否</v>
      </c>
      <c r="G962" s="181" t="str">
        <f t="shared" si="74"/>
        <v>项</v>
      </c>
      <c r="H962" s="181"/>
      <c r="I962" s="181" t="e">
        <f>SUMIF(#REF!,'12'!A962,#REF!)</f>
        <v>#REF!</v>
      </c>
      <c r="J962" s="181" t="e">
        <f t="shared" si="75"/>
        <v>#REF!</v>
      </c>
    </row>
    <row r="963" s="260" customFormat="1" ht="36" customHeight="1" spans="1:10">
      <c r="A963" s="219">
        <v>2130799</v>
      </c>
      <c r="B963" s="337" t="s">
        <v>876</v>
      </c>
      <c r="C963" s="206">
        <f>SUMIFS('02'!E:E,'02'!A:A,A963)</f>
        <v>0</v>
      </c>
      <c r="D963" s="206">
        <v>0</v>
      </c>
      <c r="E963" s="336">
        <f t="shared" si="72"/>
        <v>0</v>
      </c>
      <c r="F963" s="334" t="str">
        <f t="shared" si="73"/>
        <v>否</v>
      </c>
      <c r="G963" s="181" t="str">
        <f t="shared" si="74"/>
        <v>项</v>
      </c>
      <c r="H963" s="181"/>
      <c r="I963" s="181" t="e">
        <f>SUMIF(#REF!,'12'!A963,#REF!)</f>
        <v>#REF!</v>
      </c>
      <c r="J963" s="181" t="e">
        <f t="shared" si="75"/>
        <v>#REF!</v>
      </c>
    </row>
    <row r="964" ht="23.5" customHeight="1" spans="1:10">
      <c r="A964" s="219">
        <v>21308</v>
      </c>
      <c r="B964" s="335" t="s">
        <v>877</v>
      </c>
      <c r="C964" s="147">
        <f>SUM(C965:C969)</f>
        <v>405</v>
      </c>
      <c r="D964" s="147">
        <f>SUM(D965:D969)</f>
        <v>524</v>
      </c>
      <c r="E964" s="336">
        <f t="shared" si="72"/>
        <v>129.382716049383</v>
      </c>
      <c r="F964" s="334" t="str">
        <f t="shared" si="73"/>
        <v>是</v>
      </c>
      <c r="G964" s="181" t="str">
        <f t="shared" si="74"/>
        <v>款</v>
      </c>
      <c r="I964" s="181" t="e">
        <f>SUMIF(#REF!,'12'!A964,#REF!)</f>
        <v>#REF!</v>
      </c>
      <c r="J964" s="181" t="e">
        <f t="shared" si="75"/>
        <v>#REF!</v>
      </c>
    </row>
    <row r="965" s="260" customFormat="1" ht="36" customHeight="1" spans="1:10">
      <c r="A965" s="219">
        <v>2130801</v>
      </c>
      <c r="B965" s="337" t="s">
        <v>878</v>
      </c>
      <c r="C965" s="206">
        <f>SUMIFS('02'!E:E,'02'!A:A,A965)</f>
        <v>0</v>
      </c>
      <c r="D965" s="206">
        <v>0</v>
      </c>
      <c r="E965" s="336">
        <f t="shared" si="72"/>
        <v>0</v>
      </c>
      <c r="F965" s="334" t="str">
        <f t="shared" si="73"/>
        <v>否</v>
      </c>
      <c r="G965" s="181" t="str">
        <f t="shared" si="74"/>
        <v>项</v>
      </c>
      <c r="H965" s="181"/>
      <c r="I965" s="181" t="e">
        <f>SUMIF(#REF!,'12'!A965,#REF!)</f>
        <v>#REF!</v>
      </c>
      <c r="J965" s="181" t="e">
        <f t="shared" si="75"/>
        <v>#REF!</v>
      </c>
    </row>
    <row r="966" s="260" customFormat="1" ht="23.5" customHeight="1" spans="1:10">
      <c r="A966" s="219">
        <v>2130803</v>
      </c>
      <c r="B966" s="337" t="s">
        <v>879</v>
      </c>
      <c r="C966" s="206">
        <f>SUMIFS('02'!E:E,'02'!A:A,A966)</f>
        <v>208</v>
      </c>
      <c r="D966" s="206">
        <v>24</v>
      </c>
      <c r="E966" s="336">
        <f t="shared" si="72"/>
        <v>11.5384615384615</v>
      </c>
      <c r="F966" s="334" t="str">
        <f t="shared" si="73"/>
        <v>是</v>
      </c>
      <c r="G966" s="181" t="str">
        <f t="shared" si="74"/>
        <v>项</v>
      </c>
      <c r="H966" s="181"/>
      <c r="I966" s="181" t="e">
        <f>SUMIF(#REF!,'12'!A966,#REF!)</f>
        <v>#REF!</v>
      </c>
      <c r="J966" s="181" t="e">
        <f t="shared" si="75"/>
        <v>#REF!</v>
      </c>
    </row>
    <row r="967" s="260" customFormat="1" ht="23.5" customHeight="1" spans="1:10">
      <c r="A967" s="219">
        <v>2130804</v>
      </c>
      <c r="B967" s="337" t="s">
        <v>880</v>
      </c>
      <c r="C967" s="206">
        <f>SUMIFS('02'!E:E,'02'!A:A,A967)</f>
        <v>197</v>
      </c>
      <c r="D967" s="206">
        <v>500</v>
      </c>
      <c r="E967" s="336">
        <f t="shared" si="72"/>
        <v>253.807106598985</v>
      </c>
      <c r="F967" s="334" t="str">
        <f t="shared" si="73"/>
        <v>是</v>
      </c>
      <c r="G967" s="181" t="str">
        <f t="shared" si="74"/>
        <v>项</v>
      </c>
      <c r="H967" s="181"/>
      <c r="I967" s="181" t="e">
        <f>SUMIF(#REF!,'12'!A967,#REF!)</f>
        <v>#REF!</v>
      </c>
      <c r="J967" s="181" t="e">
        <f t="shared" si="75"/>
        <v>#REF!</v>
      </c>
    </row>
    <row r="968" s="260" customFormat="1" ht="36" customHeight="1" spans="1:10">
      <c r="A968" s="219">
        <v>2130805</v>
      </c>
      <c r="B968" s="337" t="s">
        <v>881</v>
      </c>
      <c r="C968" s="206">
        <f>SUMIFS('02'!E:E,'02'!A:A,A968)</f>
        <v>0</v>
      </c>
      <c r="D968" s="206">
        <v>0</v>
      </c>
      <c r="E968" s="336">
        <f t="shared" si="72"/>
        <v>0</v>
      </c>
      <c r="F968" s="334" t="str">
        <f t="shared" si="73"/>
        <v>否</v>
      </c>
      <c r="G968" s="181" t="str">
        <f t="shared" si="74"/>
        <v>项</v>
      </c>
      <c r="H968" s="181"/>
      <c r="I968" s="181" t="e">
        <f>SUMIF(#REF!,'12'!A968,#REF!)</f>
        <v>#REF!</v>
      </c>
      <c r="J968" s="181" t="e">
        <f t="shared" si="75"/>
        <v>#REF!</v>
      </c>
    </row>
    <row r="969" s="260" customFormat="1" ht="36" customHeight="1" spans="1:10">
      <c r="A969" s="219">
        <v>2130899</v>
      </c>
      <c r="B969" s="337" t="s">
        <v>882</v>
      </c>
      <c r="C969" s="206">
        <f>SUMIFS('02'!E:E,'02'!A:A,A969)</f>
        <v>0</v>
      </c>
      <c r="D969" s="206">
        <v>0</v>
      </c>
      <c r="E969" s="336">
        <f t="shared" si="72"/>
        <v>0</v>
      </c>
      <c r="F969" s="334" t="str">
        <f t="shared" si="73"/>
        <v>否</v>
      </c>
      <c r="G969" s="181" t="str">
        <f t="shared" si="74"/>
        <v>项</v>
      </c>
      <c r="H969" s="181"/>
      <c r="I969" s="181" t="e">
        <f>SUMIF(#REF!,'12'!A969,#REF!)</f>
        <v>#REF!</v>
      </c>
      <c r="J969" s="181" t="e">
        <f t="shared" si="75"/>
        <v>#REF!</v>
      </c>
    </row>
    <row r="970" ht="36" customHeight="1" spans="1:10">
      <c r="A970" s="219">
        <v>21309</v>
      </c>
      <c r="B970" s="335" t="s">
        <v>883</v>
      </c>
      <c r="C970" s="339">
        <f>SUM(C971:C972)</f>
        <v>0</v>
      </c>
      <c r="D970" s="339">
        <f>SUM(D971:D972)</f>
        <v>0</v>
      </c>
      <c r="E970" s="336">
        <f t="shared" si="72"/>
        <v>0</v>
      </c>
      <c r="F970" s="334" t="str">
        <f t="shared" si="73"/>
        <v>否</v>
      </c>
      <c r="G970" s="181" t="str">
        <f t="shared" si="74"/>
        <v>款</v>
      </c>
      <c r="I970" s="181" t="e">
        <f>SUMIF(#REF!,'12'!A970,#REF!)</f>
        <v>#REF!</v>
      </c>
      <c r="J970" s="181" t="e">
        <f t="shared" si="75"/>
        <v>#REF!</v>
      </c>
    </row>
    <row r="971" s="260" customFormat="1" ht="36" customHeight="1" spans="1:10">
      <c r="A971" s="219">
        <v>2130901</v>
      </c>
      <c r="B971" s="337" t="s">
        <v>884</v>
      </c>
      <c r="C971" s="206">
        <f>SUMIFS('02'!E:E,'02'!A:A,A971)</f>
        <v>0</v>
      </c>
      <c r="D971" s="206">
        <v>0</v>
      </c>
      <c r="E971" s="336">
        <f t="shared" si="72"/>
        <v>0</v>
      </c>
      <c r="F971" s="334" t="str">
        <f t="shared" si="73"/>
        <v>否</v>
      </c>
      <c r="G971" s="181" t="str">
        <f t="shared" si="74"/>
        <v>项</v>
      </c>
      <c r="H971" s="181"/>
      <c r="I971" s="181" t="e">
        <f>SUMIF(#REF!,'12'!A971,#REF!)</f>
        <v>#REF!</v>
      </c>
      <c r="J971" s="181" t="e">
        <f t="shared" si="75"/>
        <v>#REF!</v>
      </c>
    </row>
    <row r="972" s="260" customFormat="1" ht="36" customHeight="1" spans="1:10">
      <c r="A972" s="219">
        <v>2130999</v>
      </c>
      <c r="B972" s="337" t="s">
        <v>885</v>
      </c>
      <c r="C972" s="206">
        <f>SUMIFS('02'!E:E,'02'!A:A,A972)</f>
        <v>0</v>
      </c>
      <c r="D972" s="206">
        <v>0</v>
      </c>
      <c r="E972" s="336">
        <f t="shared" si="72"/>
        <v>0</v>
      </c>
      <c r="F972" s="334" t="str">
        <f t="shared" si="73"/>
        <v>否</v>
      </c>
      <c r="G972" s="181" t="str">
        <f t="shared" si="74"/>
        <v>项</v>
      </c>
      <c r="H972" s="181"/>
      <c r="I972" s="181" t="e">
        <f>SUMIF(#REF!,'12'!A972,#REF!)</f>
        <v>#REF!</v>
      </c>
      <c r="J972" s="181" t="e">
        <f t="shared" si="75"/>
        <v>#REF!</v>
      </c>
    </row>
    <row r="973" ht="23.5" customHeight="1" spans="1:10">
      <c r="A973" s="219">
        <v>21399</v>
      </c>
      <c r="B973" s="335" t="s">
        <v>886</v>
      </c>
      <c r="C973" s="147">
        <f>SUM(C974:C975)</f>
        <v>277</v>
      </c>
      <c r="D973" s="147">
        <f>SUM(D974:D975)</f>
        <v>0</v>
      </c>
      <c r="E973" s="336">
        <f t="shared" si="72"/>
        <v>0</v>
      </c>
      <c r="F973" s="334" t="str">
        <f t="shared" si="73"/>
        <v>是</v>
      </c>
      <c r="G973" s="181" t="str">
        <f t="shared" si="74"/>
        <v>款</v>
      </c>
      <c r="I973" s="181" t="e">
        <f>SUMIF(#REF!,'12'!A973,#REF!)</f>
        <v>#REF!</v>
      </c>
      <c r="J973" s="181" t="e">
        <f t="shared" si="75"/>
        <v>#REF!</v>
      </c>
    </row>
    <row r="974" s="260" customFormat="1" ht="36" customHeight="1" spans="1:10">
      <c r="A974" s="219">
        <v>2139901</v>
      </c>
      <c r="B974" s="337" t="s">
        <v>887</v>
      </c>
      <c r="C974" s="206">
        <f>SUMIFS('02'!E:E,'02'!A:A,A974)</f>
        <v>0</v>
      </c>
      <c r="D974" s="206">
        <v>0</v>
      </c>
      <c r="E974" s="336">
        <f t="shared" si="72"/>
        <v>0</v>
      </c>
      <c r="F974" s="334" t="str">
        <f t="shared" si="73"/>
        <v>否</v>
      </c>
      <c r="G974" s="181" t="str">
        <f t="shared" si="74"/>
        <v>项</v>
      </c>
      <c r="H974" s="181"/>
      <c r="I974" s="181" t="e">
        <f>SUMIF(#REF!,'12'!A974,#REF!)</f>
        <v>#REF!</v>
      </c>
      <c r="J974" s="181" t="e">
        <f t="shared" si="75"/>
        <v>#REF!</v>
      </c>
    </row>
    <row r="975" s="260" customFormat="1" ht="23.5" customHeight="1" spans="1:10">
      <c r="A975" s="219">
        <v>2139999</v>
      </c>
      <c r="B975" s="337" t="s">
        <v>886</v>
      </c>
      <c r="C975" s="206">
        <f>SUMIFS('02'!E:E,'02'!A:A,A975)</f>
        <v>277</v>
      </c>
      <c r="D975" s="206">
        <v>0</v>
      </c>
      <c r="E975" s="336">
        <f t="shared" si="72"/>
        <v>0</v>
      </c>
      <c r="F975" s="334" t="str">
        <f t="shared" si="73"/>
        <v>是</v>
      </c>
      <c r="G975" s="181" t="str">
        <f t="shared" si="74"/>
        <v>项</v>
      </c>
      <c r="H975" s="181"/>
      <c r="I975" s="181" t="e">
        <f>SUMIF(#REF!,'12'!A975,#REF!)</f>
        <v>#REF!</v>
      </c>
      <c r="J975" s="181" t="e">
        <f t="shared" si="75"/>
        <v>#REF!</v>
      </c>
    </row>
    <row r="976" ht="23.5" customHeight="1" spans="1:10">
      <c r="A976" s="340">
        <v>214</v>
      </c>
      <c r="B976" s="332" t="s">
        <v>150</v>
      </c>
      <c r="C976" s="216">
        <f>SUM(C977,C998,C1008,C1018,C1025)</f>
        <v>2060</v>
      </c>
      <c r="D976" s="216">
        <f>SUM(D977,D998,D1008,D1018,D1025)</f>
        <v>648</v>
      </c>
      <c r="E976" s="333">
        <f t="shared" si="72"/>
        <v>31.4563106796116</v>
      </c>
      <c r="F976" s="334" t="str">
        <f t="shared" si="73"/>
        <v>是</v>
      </c>
      <c r="G976" s="181" t="str">
        <f t="shared" si="74"/>
        <v>类</v>
      </c>
      <c r="I976" s="181" t="e">
        <f>SUMIF(#REF!,'12'!A976,#REF!)</f>
        <v>#REF!</v>
      </c>
      <c r="J976" s="181" t="e">
        <f t="shared" si="75"/>
        <v>#REF!</v>
      </c>
    </row>
    <row r="977" ht="23.5" customHeight="1" spans="1:10">
      <c r="A977" s="219">
        <v>21401</v>
      </c>
      <c r="B977" s="335" t="s">
        <v>888</v>
      </c>
      <c r="C977" s="147">
        <f>SUM(C978:C997)</f>
        <v>1551</v>
      </c>
      <c r="D977" s="147">
        <f>SUM(D978:D997)</f>
        <v>599</v>
      </c>
      <c r="E977" s="336">
        <f t="shared" si="72"/>
        <v>38.6202450032237</v>
      </c>
      <c r="F977" s="334" t="str">
        <f t="shared" si="73"/>
        <v>是</v>
      </c>
      <c r="G977" s="181" t="str">
        <f t="shared" si="74"/>
        <v>款</v>
      </c>
      <c r="I977" s="181" t="e">
        <f>SUMIF(#REF!,'12'!A977,#REF!)</f>
        <v>#REF!</v>
      </c>
      <c r="J977" s="181" t="e">
        <f t="shared" si="75"/>
        <v>#REF!</v>
      </c>
    </row>
    <row r="978" s="260" customFormat="1" ht="23.5" customHeight="1" spans="1:10">
      <c r="A978" s="219">
        <v>2140101</v>
      </c>
      <c r="B978" s="337" t="s">
        <v>187</v>
      </c>
      <c r="C978" s="206">
        <f>SUMIFS('02'!E:E,'02'!A:A,A978)</f>
        <v>191</v>
      </c>
      <c r="D978" s="206">
        <v>209</v>
      </c>
      <c r="E978" s="336">
        <f t="shared" si="72"/>
        <v>109.424083769634</v>
      </c>
      <c r="F978" s="334" t="str">
        <f t="shared" si="73"/>
        <v>是</v>
      </c>
      <c r="G978" s="181" t="str">
        <f t="shared" si="74"/>
        <v>项</v>
      </c>
      <c r="H978" s="181"/>
      <c r="I978" s="181" t="e">
        <f>SUMIF(#REF!,'12'!A978,#REF!)</f>
        <v>#REF!</v>
      </c>
      <c r="J978" s="181" t="e">
        <f t="shared" si="75"/>
        <v>#REF!</v>
      </c>
    </row>
    <row r="979" s="260" customFormat="1" ht="36" customHeight="1" spans="1:10">
      <c r="A979" s="219">
        <v>2140102</v>
      </c>
      <c r="B979" s="337" t="s">
        <v>188</v>
      </c>
      <c r="C979" s="206">
        <f>SUMIFS('02'!E:E,'02'!A:A,A979)</f>
        <v>0</v>
      </c>
      <c r="D979" s="206">
        <v>0</v>
      </c>
      <c r="E979" s="336">
        <f t="shared" si="72"/>
        <v>0</v>
      </c>
      <c r="F979" s="334" t="str">
        <f t="shared" si="73"/>
        <v>否</v>
      </c>
      <c r="G979" s="181" t="str">
        <f t="shared" si="74"/>
        <v>项</v>
      </c>
      <c r="H979" s="181"/>
      <c r="I979" s="181" t="e">
        <f>SUMIF(#REF!,'12'!A979,#REF!)</f>
        <v>#REF!</v>
      </c>
      <c r="J979" s="181" t="e">
        <f t="shared" si="75"/>
        <v>#REF!</v>
      </c>
    </row>
    <row r="980" s="260" customFormat="1" ht="36" customHeight="1" spans="1:10">
      <c r="A980" s="219">
        <v>2140103</v>
      </c>
      <c r="B980" s="337" t="s">
        <v>189</v>
      </c>
      <c r="C980" s="206">
        <f>SUMIFS('02'!E:E,'02'!A:A,A980)</f>
        <v>0</v>
      </c>
      <c r="D980" s="206">
        <v>0</v>
      </c>
      <c r="E980" s="336">
        <f t="shared" si="72"/>
        <v>0</v>
      </c>
      <c r="F980" s="334" t="str">
        <f t="shared" si="73"/>
        <v>否</v>
      </c>
      <c r="G980" s="181" t="str">
        <f t="shared" si="74"/>
        <v>项</v>
      </c>
      <c r="H980" s="181"/>
      <c r="I980" s="181" t="e">
        <f>SUMIF(#REF!,'12'!A980,#REF!)</f>
        <v>#REF!</v>
      </c>
      <c r="J980" s="181" t="e">
        <f t="shared" si="75"/>
        <v>#REF!</v>
      </c>
    </row>
    <row r="981" s="260" customFormat="1" ht="23.5" customHeight="1" spans="1:10">
      <c r="A981" s="219">
        <v>2140104</v>
      </c>
      <c r="B981" s="337" t="s">
        <v>889</v>
      </c>
      <c r="C981" s="206">
        <f>SUMIFS('02'!E:E,'02'!A:A,A981)</f>
        <v>455</v>
      </c>
      <c r="D981" s="206">
        <v>0</v>
      </c>
      <c r="E981" s="336">
        <f t="shared" si="72"/>
        <v>0</v>
      </c>
      <c r="F981" s="334" t="str">
        <f t="shared" si="73"/>
        <v>是</v>
      </c>
      <c r="G981" s="181" t="str">
        <f t="shared" si="74"/>
        <v>项</v>
      </c>
      <c r="H981" s="181"/>
      <c r="I981" s="181" t="e">
        <f>SUMIF(#REF!,'12'!A981,#REF!)</f>
        <v>#REF!</v>
      </c>
      <c r="J981" s="181" t="e">
        <f t="shared" si="75"/>
        <v>#REF!</v>
      </c>
    </row>
    <row r="982" s="260" customFormat="1" ht="23.5" customHeight="1" spans="1:10">
      <c r="A982" s="219">
        <v>2140106</v>
      </c>
      <c r="B982" s="337" t="s">
        <v>890</v>
      </c>
      <c r="C982" s="206">
        <f>SUMIFS('02'!E:E,'02'!A:A,A982)</f>
        <v>905</v>
      </c>
      <c r="D982" s="206">
        <v>390</v>
      </c>
      <c r="E982" s="336">
        <f t="shared" si="72"/>
        <v>43.0939226519337</v>
      </c>
      <c r="F982" s="334" t="str">
        <f t="shared" si="73"/>
        <v>是</v>
      </c>
      <c r="G982" s="181" t="str">
        <f t="shared" si="74"/>
        <v>项</v>
      </c>
      <c r="H982" s="181"/>
      <c r="I982" s="181" t="e">
        <f>SUMIF(#REF!,'12'!A982,#REF!)</f>
        <v>#REF!</v>
      </c>
      <c r="J982" s="181" t="e">
        <f t="shared" si="75"/>
        <v>#REF!</v>
      </c>
    </row>
    <row r="983" s="260" customFormat="1" ht="36" customHeight="1" spans="1:10">
      <c r="A983" s="219">
        <v>2140109</v>
      </c>
      <c r="B983" s="337" t="s">
        <v>891</v>
      </c>
      <c r="C983" s="206">
        <f>SUMIFS('02'!E:E,'02'!A:A,A983)</f>
        <v>0</v>
      </c>
      <c r="D983" s="206">
        <v>0</v>
      </c>
      <c r="E983" s="336">
        <f t="shared" si="72"/>
        <v>0</v>
      </c>
      <c r="F983" s="334" t="str">
        <f t="shared" si="73"/>
        <v>否</v>
      </c>
      <c r="G983" s="181" t="str">
        <f t="shared" si="74"/>
        <v>项</v>
      </c>
      <c r="H983" s="181"/>
      <c r="I983" s="181" t="e">
        <f>SUMIF(#REF!,'12'!A983,#REF!)</f>
        <v>#REF!</v>
      </c>
      <c r="J983" s="181" t="e">
        <f t="shared" si="75"/>
        <v>#REF!</v>
      </c>
    </row>
    <row r="984" s="260" customFormat="1" ht="36" customHeight="1" spans="1:10">
      <c r="A984" s="219">
        <v>2140110</v>
      </c>
      <c r="B984" s="337" t="s">
        <v>892</v>
      </c>
      <c r="C984" s="206">
        <f>SUMIFS('02'!E:E,'02'!A:A,A984)</f>
        <v>0</v>
      </c>
      <c r="D984" s="206">
        <v>0</v>
      </c>
      <c r="E984" s="336">
        <f t="shared" si="72"/>
        <v>0</v>
      </c>
      <c r="F984" s="334" t="str">
        <f t="shared" si="73"/>
        <v>否</v>
      </c>
      <c r="G984" s="181" t="str">
        <f t="shared" si="74"/>
        <v>项</v>
      </c>
      <c r="H984" s="181"/>
      <c r="I984" s="181" t="e">
        <f>SUMIF(#REF!,'12'!A984,#REF!)</f>
        <v>#REF!</v>
      </c>
      <c r="J984" s="181" t="e">
        <f t="shared" si="75"/>
        <v>#REF!</v>
      </c>
    </row>
    <row r="985" s="260" customFormat="1" ht="36" customHeight="1" spans="1:10">
      <c r="A985" s="219">
        <v>2140112</v>
      </c>
      <c r="B985" s="337" t="s">
        <v>893</v>
      </c>
      <c r="C985" s="206">
        <f>SUMIFS('02'!E:E,'02'!A:A,A985)</f>
        <v>0</v>
      </c>
      <c r="D985" s="206">
        <v>0</v>
      </c>
      <c r="E985" s="336">
        <f t="shared" si="72"/>
        <v>0</v>
      </c>
      <c r="F985" s="334" t="str">
        <f t="shared" si="73"/>
        <v>否</v>
      </c>
      <c r="G985" s="181" t="str">
        <f t="shared" si="74"/>
        <v>项</v>
      </c>
      <c r="H985" s="181"/>
      <c r="I985" s="181" t="e">
        <f>SUMIF(#REF!,'12'!A985,#REF!)</f>
        <v>#REF!</v>
      </c>
      <c r="J985" s="181" t="e">
        <f t="shared" si="75"/>
        <v>#REF!</v>
      </c>
    </row>
    <row r="986" s="260" customFormat="1" ht="36" customHeight="1" spans="1:10">
      <c r="A986" s="219">
        <v>2140114</v>
      </c>
      <c r="B986" s="337" t="s">
        <v>894</v>
      </c>
      <c r="C986" s="206">
        <f>SUMIFS('02'!E:E,'02'!A:A,A986)</f>
        <v>0</v>
      </c>
      <c r="D986" s="206">
        <v>0</v>
      </c>
      <c r="E986" s="336">
        <f t="shared" si="72"/>
        <v>0</v>
      </c>
      <c r="F986" s="334" t="str">
        <f t="shared" si="73"/>
        <v>否</v>
      </c>
      <c r="G986" s="181" t="str">
        <f t="shared" si="74"/>
        <v>项</v>
      </c>
      <c r="H986" s="181"/>
      <c r="I986" s="181" t="e">
        <f>SUMIF(#REF!,'12'!A986,#REF!)</f>
        <v>#REF!</v>
      </c>
      <c r="J986" s="181" t="e">
        <f t="shared" si="75"/>
        <v>#REF!</v>
      </c>
    </row>
    <row r="987" s="260" customFormat="1" ht="36" customHeight="1" spans="1:10">
      <c r="A987" s="219">
        <v>2140122</v>
      </c>
      <c r="B987" s="337" t="s">
        <v>895</v>
      </c>
      <c r="C987" s="206">
        <f>SUMIFS('02'!E:E,'02'!A:A,A987)</f>
        <v>0</v>
      </c>
      <c r="D987" s="206">
        <v>0</v>
      </c>
      <c r="E987" s="336">
        <f t="shared" si="72"/>
        <v>0</v>
      </c>
      <c r="F987" s="334" t="str">
        <f t="shared" si="73"/>
        <v>否</v>
      </c>
      <c r="G987" s="181" t="str">
        <f t="shared" si="74"/>
        <v>项</v>
      </c>
      <c r="H987" s="181"/>
      <c r="I987" s="181" t="e">
        <f>SUMIF(#REF!,'12'!A987,#REF!)</f>
        <v>#REF!</v>
      </c>
      <c r="J987" s="181" t="e">
        <f t="shared" si="75"/>
        <v>#REF!</v>
      </c>
    </row>
    <row r="988" s="260" customFormat="1" ht="36" customHeight="1" spans="1:10">
      <c r="A988" s="219">
        <v>2140123</v>
      </c>
      <c r="B988" s="337" t="s">
        <v>896</v>
      </c>
      <c r="C988" s="206">
        <f>SUMIFS('02'!E:E,'02'!A:A,A988)</f>
        <v>0</v>
      </c>
      <c r="D988" s="206">
        <v>0</v>
      </c>
      <c r="E988" s="336">
        <f t="shared" si="72"/>
        <v>0</v>
      </c>
      <c r="F988" s="334" t="str">
        <f t="shared" si="73"/>
        <v>否</v>
      </c>
      <c r="G988" s="181" t="str">
        <f t="shared" si="74"/>
        <v>项</v>
      </c>
      <c r="H988" s="181"/>
      <c r="I988" s="181" t="e">
        <f>SUMIF(#REF!,'12'!A988,#REF!)</f>
        <v>#REF!</v>
      </c>
      <c r="J988" s="181" t="e">
        <f t="shared" si="75"/>
        <v>#REF!</v>
      </c>
    </row>
    <row r="989" s="260" customFormat="1" ht="36" customHeight="1" spans="1:10">
      <c r="A989" s="219">
        <v>2140127</v>
      </c>
      <c r="B989" s="337" t="s">
        <v>897</v>
      </c>
      <c r="C989" s="206">
        <f>SUMIFS('02'!E:E,'02'!A:A,A989)</f>
        <v>0</v>
      </c>
      <c r="D989" s="206">
        <v>0</v>
      </c>
      <c r="E989" s="336">
        <f t="shared" si="72"/>
        <v>0</v>
      </c>
      <c r="F989" s="334" t="str">
        <f t="shared" si="73"/>
        <v>否</v>
      </c>
      <c r="G989" s="181" t="str">
        <f t="shared" si="74"/>
        <v>项</v>
      </c>
      <c r="H989" s="181"/>
      <c r="I989" s="181" t="e">
        <f>SUMIF(#REF!,'12'!A989,#REF!)</f>
        <v>#REF!</v>
      </c>
      <c r="J989" s="181" t="e">
        <f t="shared" si="75"/>
        <v>#REF!</v>
      </c>
    </row>
    <row r="990" s="260" customFormat="1" ht="36" customHeight="1" spans="1:10">
      <c r="A990" s="219">
        <v>2140128</v>
      </c>
      <c r="B990" s="337" t="s">
        <v>898</v>
      </c>
      <c r="C990" s="206">
        <f>SUMIFS('02'!E:E,'02'!A:A,A990)</f>
        <v>0</v>
      </c>
      <c r="D990" s="206">
        <v>0</v>
      </c>
      <c r="E990" s="336">
        <f t="shared" si="72"/>
        <v>0</v>
      </c>
      <c r="F990" s="334" t="str">
        <f t="shared" si="73"/>
        <v>否</v>
      </c>
      <c r="G990" s="181" t="str">
        <f t="shared" si="74"/>
        <v>项</v>
      </c>
      <c r="H990" s="181"/>
      <c r="I990" s="181" t="e">
        <f>SUMIF(#REF!,'12'!A990,#REF!)</f>
        <v>#REF!</v>
      </c>
      <c r="J990" s="181" t="e">
        <f t="shared" si="75"/>
        <v>#REF!</v>
      </c>
    </row>
    <row r="991" s="260" customFormat="1" ht="36" customHeight="1" spans="1:10">
      <c r="A991" s="219">
        <v>2140129</v>
      </c>
      <c r="B991" s="337" t="s">
        <v>899</v>
      </c>
      <c r="C991" s="206">
        <f>SUMIFS('02'!E:E,'02'!A:A,A991)</f>
        <v>0</v>
      </c>
      <c r="D991" s="206">
        <v>0</v>
      </c>
      <c r="E991" s="336">
        <f t="shared" si="72"/>
        <v>0</v>
      </c>
      <c r="F991" s="334" t="str">
        <f t="shared" si="73"/>
        <v>否</v>
      </c>
      <c r="G991" s="181" t="str">
        <f t="shared" si="74"/>
        <v>项</v>
      </c>
      <c r="H991" s="181"/>
      <c r="I991" s="181" t="e">
        <f>SUMIF(#REF!,'12'!A991,#REF!)</f>
        <v>#REF!</v>
      </c>
      <c r="J991" s="181" t="e">
        <f t="shared" si="75"/>
        <v>#REF!</v>
      </c>
    </row>
    <row r="992" s="260" customFormat="1" ht="36" customHeight="1" spans="1:10">
      <c r="A992" s="219">
        <v>2140130</v>
      </c>
      <c r="B992" s="337" t="s">
        <v>900</v>
      </c>
      <c r="C992" s="206">
        <f>SUMIFS('02'!E:E,'02'!A:A,A992)</f>
        <v>0</v>
      </c>
      <c r="D992" s="206">
        <v>0</v>
      </c>
      <c r="E992" s="336">
        <f t="shared" si="72"/>
        <v>0</v>
      </c>
      <c r="F992" s="334" t="str">
        <f t="shared" si="73"/>
        <v>否</v>
      </c>
      <c r="G992" s="181" t="str">
        <f t="shared" si="74"/>
        <v>项</v>
      </c>
      <c r="H992" s="181"/>
      <c r="I992" s="181" t="e">
        <f>SUMIF(#REF!,'12'!A992,#REF!)</f>
        <v>#REF!</v>
      </c>
      <c r="J992" s="181" t="e">
        <f t="shared" si="75"/>
        <v>#REF!</v>
      </c>
    </row>
    <row r="993" s="260" customFormat="1" ht="36" customHeight="1" spans="1:10">
      <c r="A993" s="219">
        <v>2140131</v>
      </c>
      <c r="B993" s="337" t="s">
        <v>901</v>
      </c>
      <c r="C993" s="206">
        <f>SUMIFS('02'!E:E,'02'!A:A,A993)</f>
        <v>0</v>
      </c>
      <c r="D993" s="206">
        <v>0</v>
      </c>
      <c r="E993" s="336">
        <f t="shared" si="72"/>
        <v>0</v>
      </c>
      <c r="F993" s="334" t="str">
        <f t="shared" si="73"/>
        <v>否</v>
      </c>
      <c r="G993" s="181" t="str">
        <f t="shared" si="74"/>
        <v>项</v>
      </c>
      <c r="H993" s="181"/>
      <c r="I993" s="181" t="e">
        <f>SUMIF(#REF!,'12'!A993,#REF!)</f>
        <v>#REF!</v>
      </c>
      <c r="J993" s="181" t="e">
        <f t="shared" si="75"/>
        <v>#REF!</v>
      </c>
    </row>
    <row r="994" s="260" customFormat="1" ht="36" customHeight="1" spans="1:10">
      <c r="A994" s="219">
        <v>2140133</v>
      </c>
      <c r="B994" s="337" t="s">
        <v>902</v>
      </c>
      <c r="C994" s="206">
        <f>SUMIFS('02'!E:E,'02'!A:A,A994)</f>
        <v>0</v>
      </c>
      <c r="D994" s="206">
        <v>0</v>
      </c>
      <c r="E994" s="336">
        <f t="shared" si="72"/>
        <v>0</v>
      </c>
      <c r="F994" s="334" t="str">
        <f t="shared" si="73"/>
        <v>否</v>
      </c>
      <c r="G994" s="181" t="str">
        <f t="shared" si="74"/>
        <v>项</v>
      </c>
      <c r="H994" s="181"/>
      <c r="I994" s="181" t="e">
        <f>SUMIF(#REF!,'12'!A994,#REF!)</f>
        <v>#REF!</v>
      </c>
      <c r="J994" s="181" t="e">
        <f t="shared" si="75"/>
        <v>#REF!</v>
      </c>
    </row>
    <row r="995" s="260" customFormat="1" ht="36" customHeight="1" spans="1:10">
      <c r="A995" s="219">
        <v>2140136</v>
      </c>
      <c r="B995" s="337" t="s">
        <v>903</v>
      </c>
      <c r="C995" s="206">
        <f>SUMIFS('02'!E:E,'02'!A:A,A995)</f>
        <v>0</v>
      </c>
      <c r="D995" s="206">
        <v>0</v>
      </c>
      <c r="E995" s="336">
        <f t="shared" si="72"/>
        <v>0</v>
      </c>
      <c r="F995" s="334" t="str">
        <f t="shared" si="73"/>
        <v>否</v>
      </c>
      <c r="G995" s="181" t="str">
        <f t="shared" si="74"/>
        <v>项</v>
      </c>
      <c r="H995" s="181"/>
      <c r="I995" s="181" t="e">
        <f>SUMIF(#REF!,'12'!A995,#REF!)</f>
        <v>#REF!</v>
      </c>
      <c r="J995" s="181" t="e">
        <f t="shared" si="75"/>
        <v>#REF!</v>
      </c>
    </row>
    <row r="996" s="260" customFormat="1" ht="36" customHeight="1" spans="1:10">
      <c r="A996" s="219">
        <v>2140138</v>
      </c>
      <c r="B996" s="337" t="s">
        <v>904</v>
      </c>
      <c r="C996" s="206">
        <f>SUMIFS('02'!E:E,'02'!A:A,A996)</f>
        <v>0</v>
      </c>
      <c r="D996" s="206">
        <v>0</v>
      </c>
      <c r="E996" s="336">
        <f t="shared" si="72"/>
        <v>0</v>
      </c>
      <c r="F996" s="334" t="str">
        <f t="shared" si="73"/>
        <v>否</v>
      </c>
      <c r="G996" s="181" t="str">
        <f t="shared" si="74"/>
        <v>项</v>
      </c>
      <c r="H996" s="181"/>
      <c r="I996" s="181" t="e">
        <f>SUMIF(#REF!,'12'!A996,#REF!)</f>
        <v>#REF!</v>
      </c>
      <c r="J996" s="181" t="e">
        <f t="shared" si="75"/>
        <v>#REF!</v>
      </c>
    </row>
    <row r="997" s="260" customFormat="1" ht="36" customHeight="1" spans="1:10">
      <c r="A997" s="219">
        <v>2140199</v>
      </c>
      <c r="B997" s="337" t="s">
        <v>905</v>
      </c>
      <c r="C997" s="206">
        <f>SUMIFS('02'!E:E,'02'!A:A,A997)</f>
        <v>0</v>
      </c>
      <c r="D997" s="206">
        <v>0</v>
      </c>
      <c r="E997" s="336">
        <f t="shared" si="72"/>
        <v>0</v>
      </c>
      <c r="F997" s="334" t="str">
        <f t="shared" si="73"/>
        <v>否</v>
      </c>
      <c r="G997" s="181" t="str">
        <f t="shared" si="74"/>
        <v>项</v>
      </c>
      <c r="H997" s="181"/>
      <c r="I997" s="181" t="e">
        <f>SUMIF(#REF!,'12'!A997,#REF!)</f>
        <v>#REF!</v>
      </c>
      <c r="J997" s="181" t="e">
        <f t="shared" si="75"/>
        <v>#REF!</v>
      </c>
    </row>
    <row r="998" ht="36" customHeight="1" spans="1:10">
      <c r="A998" s="219">
        <v>21402</v>
      </c>
      <c r="B998" s="335" t="s">
        <v>906</v>
      </c>
      <c r="C998" s="147">
        <f>SUM(C999:C1007)</f>
        <v>0</v>
      </c>
      <c r="D998" s="147">
        <f>SUM(D999:D1007)</f>
        <v>0</v>
      </c>
      <c r="E998" s="336">
        <f t="shared" si="72"/>
        <v>0</v>
      </c>
      <c r="F998" s="334" t="str">
        <f t="shared" si="73"/>
        <v>否</v>
      </c>
      <c r="G998" s="181" t="str">
        <f t="shared" si="74"/>
        <v>款</v>
      </c>
      <c r="I998" s="181" t="e">
        <f>SUMIF(#REF!,'12'!A998,#REF!)</f>
        <v>#REF!</v>
      </c>
      <c r="J998" s="181" t="e">
        <f t="shared" si="75"/>
        <v>#REF!</v>
      </c>
    </row>
    <row r="999" s="260" customFormat="1" ht="36" customHeight="1" spans="1:10">
      <c r="A999" s="219">
        <v>2140201</v>
      </c>
      <c r="B999" s="337" t="s">
        <v>187</v>
      </c>
      <c r="C999" s="206">
        <f>SUMIFS('02'!E:E,'02'!A:A,A999)</f>
        <v>0</v>
      </c>
      <c r="D999" s="206">
        <v>0</v>
      </c>
      <c r="E999" s="336">
        <f t="shared" si="72"/>
        <v>0</v>
      </c>
      <c r="F999" s="334" t="str">
        <f t="shared" si="73"/>
        <v>否</v>
      </c>
      <c r="G999" s="181" t="str">
        <f t="shared" si="74"/>
        <v>项</v>
      </c>
      <c r="H999" s="181"/>
      <c r="I999" s="181" t="e">
        <f>SUMIF(#REF!,'12'!A999,#REF!)</f>
        <v>#REF!</v>
      </c>
      <c r="J999" s="181" t="e">
        <f t="shared" si="75"/>
        <v>#REF!</v>
      </c>
    </row>
    <row r="1000" s="260" customFormat="1" ht="36" customHeight="1" spans="1:10">
      <c r="A1000" s="219">
        <v>2140202</v>
      </c>
      <c r="B1000" s="337" t="s">
        <v>188</v>
      </c>
      <c r="C1000" s="206">
        <f>SUMIFS('02'!E:E,'02'!A:A,A1000)</f>
        <v>0</v>
      </c>
      <c r="D1000" s="206">
        <v>0</v>
      </c>
      <c r="E1000" s="336">
        <f t="shared" si="72"/>
        <v>0</v>
      </c>
      <c r="F1000" s="334" t="str">
        <f t="shared" si="73"/>
        <v>否</v>
      </c>
      <c r="G1000" s="181" t="str">
        <f t="shared" si="74"/>
        <v>项</v>
      </c>
      <c r="H1000" s="181"/>
      <c r="I1000" s="181" t="e">
        <f>SUMIF(#REF!,'12'!A1000,#REF!)</f>
        <v>#REF!</v>
      </c>
      <c r="J1000" s="181" t="e">
        <f t="shared" si="75"/>
        <v>#REF!</v>
      </c>
    </row>
    <row r="1001" s="260" customFormat="1" ht="36" customHeight="1" spans="1:10">
      <c r="A1001" s="219">
        <v>2140203</v>
      </c>
      <c r="B1001" s="337" t="s">
        <v>189</v>
      </c>
      <c r="C1001" s="206">
        <f>SUMIFS('02'!E:E,'02'!A:A,A1001)</f>
        <v>0</v>
      </c>
      <c r="D1001" s="206">
        <v>0</v>
      </c>
      <c r="E1001" s="336">
        <f t="shared" si="72"/>
        <v>0</v>
      </c>
      <c r="F1001" s="334" t="str">
        <f t="shared" si="73"/>
        <v>否</v>
      </c>
      <c r="G1001" s="181" t="str">
        <f t="shared" si="74"/>
        <v>项</v>
      </c>
      <c r="H1001" s="181"/>
      <c r="I1001" s="181" t="e">
        <f>SUMIF(#REF!,'12'!A1001,#REF!)</f>
        <v>#REF!</v>
      </c>
      <c r="J1001" s="181" t="e">
        <f t="shared" si="75"/>
        <v>#REF!</v>
      </c>
    </row>
    <row r="1002" s="260" customFormat="1" ht="36" customHeight="1" spans="1:10">
      <c r="A1002" s="219">
        <v>2140204</v>
      </c>
      <c r="B1002" s="337" t="s">
        <v>907</v>
      </c>
      <c r="C1002" s="206">
        <f>SUMIFS('02'!E:E,'02'!A:A,A1002)</f>
        <v>0</v>
      </c>
      <c r="D1002" s="206">
        <v>0</v>
      </c>
      <c r="E1002" s="336">
        <f t="shared" si="72"/>
        <v>0</v>
      </c>
      <c r="F1002" s="334" t="str">
        <f t="shared" si="73"/>
        <v>否</v>
      </c>
      <c r="G1002" s="181" t="str">
        <f t="shared" si="74"/>
        <v>项</v>
      </c>
      <c r="H1002" s="181"/>
      <c r="I1002" s="181" t="e">
        <f>SUMIF(#REF!,'12'!A1002,#REF!)</f>
        <v>#REF!</v>
      </c>
      <c r="J1002" s="181" t="e">
        <f t="shared" si="75"/>
        <v>#REF!</v>
      </c>
    </row>
    <row r="1003" s="260" customFormat="1" ht="36" customHeight="1" spans="1:10">
      <c r="A1003" s="219">
        <v>2140205</v>
      </c>
      <c r="B1003" s="337" t="s">
        <v>908</v>
      </c>
      <c r="C1003" s="206">
        <f>SUMIFS('02'!E:E,'02'!A:A,A1003)</f>
        <v>0</v>
      </c>
      <c r="D1003" s="206">
        <v>0</v>
      </c>
      <c r="E1003" s="336">
        <f t="shared" si="72"/>
        <v>0</v>
      </c>
      <c r="F1003" s="334" t="str">
        <f t="shared" si="73"/>
        <v>否</v>
      </c>
      <c r="G1003" s="181" t="str">
        <f t="shared" si="74"/>
        <v>项</v>
      </c>
      <c r="H1003" s="181"/>
      <c r="I1003" s="181" t="e">
        <f>SUMIF(#REF!,'12'!A1003,#REF!)</f>
        <v>#REF!</v>
      </c>
      <c r="J1003" s="181" t="e">
        <f t="shared" si="75"/>
        <v>#REF!</v>
      </c>
    </row>
    <row r="1004" s="260" customFormat="1" ht="36" customHeight="1" spans="1:10">
      <c r="A1004" s="219">
        <v>2140206</v>
      </c>
      <c r="B1004" s="337" t="s">
        <v>909</v>
      </c>
      <c r="C1004" s="206">
        <f>SUMIFS('02'!E:E,'02'!A:A,A1004)</f>
        <v>0</v>
      </c>
      <c r="D1004" s="206">
        <v>0</v>
      </c>
      <c r="E1004" s="336">
        <f t="shared" si="72"/>
        <v>0</v>
      </c>
      <c r="F1004" s="334" t="str">
        <f t="shared" si="73"/>
        <v>否</v>
      </c>
      <c r="G1004" s="181" t="str">
        <f t="shared" si="74"/>
        <v>项</v>
      </c>
      <c r="H1004" s="181"/>
      <c r="I1004" s="181" t="e">
        <f>SUMIF(#REF!,'12'!A1004,#REF!)</f>
        <v>#REF!</v>
      </c>
      <c r="J1004" s="181" t="e">
        <f t="shared" si="75"/>
        <v>#REF!</v>
      </c>
    </row>
    <row r="1005" s="260" customFormat="1" ht="36" customHeight="1" spans="1:10">
      <c r="A1005" s="219">
        <v>2140207</v>
      </c>
      <c r="B1005" s="337" t="s">
        <v>910</v>
      </c>
      <c r="C1005" s="206">
        <f>SUMIFS('02'!E:E,'02'!A:A,A1005)</f>
        <v>0</v>
      </c>
      <c r="D1005" s="206">
        <v>0</v>
      </c>
      <c r="E1005" s="336">
        <f t="shared" si="72"/>
        <v>0</v>
      </c>
      <c r="F1005" s="334" t="str">
        <f t="shared" si="73"/>
        <v>否</v>
      </c>
      <c r="G1005" s="181" t="str">
        <f t="shared" si="74"/>
        <v>项</v>
      </c>
      <c r="H1005" s="181"/>
      <c r="I1005" s="181" t="e">
        <f>SUMIF(#REF!,'12'!A1005,#REF!)</f>
        <v>#REF!</v>
      </c>
      <c r="J1005" s="181" t="e">
        <f t="shared" si="75"/>
        <v>#REF!</v>
      </c>
    </row>
    <row r="1006" s="260" customFormat="1" ht="36" customHeight="1" spans="1:10">
      <c r="A1006" s="219">
        <v>2140208</v>
      </c>
      <c r="B1006" s="337" t="s">
        <v>911</v>
      </c>
      <c r="C1006" s="206">
        <f>SUMIFS('02'!E:E,'02'!A:A,A1006)</f>
        <v>0</v>
      </c>
      <c r="D1006" s="206">
        <v>0</v>
      </c>
      <c r="E1006" s="336">
        <f t="shared" si="72"/>
        <v>0</v>
      </c>
      <c r="F1006" s="334" t="str">
        <f t="shared" si="73"/>
        <v>否</v>
      </c>
      <c r="G1006" s="181" t="str">
        <f t="shared" si="74"/>
        <v>项</v>
      </c>
      <c r="H1006" s="181"/>
      <c r="I1006" s="181" t="e">
        <f>SUMIF(#REF!,'12'!A1006,#REF!)</f>
        <v>#REF!</v>
      </c>
      <c r="J1006" s="181" t="e">
        <f t="shared" si="75"/>
        <v>#REF!</v>
      </c>
    </row>
    <row r="1007" s="260" customFormat="1" ht="36" customHeight="1" spans="1:10">
      <c r="A1007" s="219">
        <v>2140299</v>
      </c>
      <c r="B1007" s="337" t="s">
        <v>912</v>
      </c>
      <c r="C1007" s="206">
        <f>SUMIFS('02'!E:E,'02'!A:A,A1007)</f>
        <v>0</v>
      </c>
      <c r="D1007" s="206">
        <v>0</v>
      </c>
      <c r="E1007" s="336">
        <f t="shared" si="72"/>
        <v>0</v>
      </c>
      <c r="F1007" s="334" t="str">
        <f t="shared" si="73"/>
        <v>否</v>
      </c>
      <c r="G1007" s="181" t="str">
        <f t="shared" si="74"/>
        <v>项</v>
      </c>
      <c r="H1007" s="181"/>
      <c r="I1007" s="181" t="e">
        <f>SUMIF(#REF!,'12'!A1007,#REF!)</f>
        <v>#REF!</v>
      </c>
      <c r="J1007" s="181" t="e">
        <f t="shared" si="75"/>
        <v>#REF!</v>
      </c>
    </row>
    <row r="1008" ht="36" customHeight="1" spans="1:10">
      <c r="A1008" s="219">
        <v>21403</v>
      </c>
      <c r="B1008" s="335" t="s">
        <v>913</v>
      </c>
      <c r="C1008" s="147">
        <f>SUM(C1009:C1017)</f>
        <v>0</v>
      </c>
      <c r="D1008" s="147">
        <f>SUM(D1009:D1017)</f>
        <v>0</v>
      </c>
      <c r="E1008" s="336">
        <f t="shared" si="72"/>
        <v>0</v>
      </c>
      <c r="F1008" s="334" t="str">
        <f t="shared" si="73"/>
        <v>否</v>
      </c>
      <c r="G1008" s="181" t="str">
        <f t="shared" si="74"/>
        <v>款</v>
      </c>
      <c r="I1008" s="181" t="e">
        <f>SUMIF(#REF!,'12'!A1008,#REF!)</f>
        <v>#REF!</v>
      </c>
      <c r="J1008" s="181" t="e">
        <f t="shared" si="75"/>
        <v>#REF!</v>
      </c>
    </row>
    <row r="1009" s="260" customFormat="1" ht="36" customHeight="1" spans="1:10">
      <c r="A1009" s="219">
        <v>2140301</v>
      </c>
      <c r="B1009" s="337" t="s">
        <v>187</v>
      </c>
      <c r="C1009" s="206">
        <f>SUMIFS('02'!E:E,'02'!A:A,A1009)</f>
        <v>0</v>
      </c>
      <c r="D1009" s="206">
        <v>0</v>
      </c>
      <c r="E1009" s="336">
        <f t="shared" si="72"/>
        <v>0</v>
      </c>
      <c r="F1009" s="334" t="str">
        <f t="shared" si="73"/>
        <v>否</v>
      </c>
      <c r="G1009" s="181" t="str">
        <f t="shared" si="74"/>
        <v>项</v>
      </c>
      <c r="H1009" s="181"/>
      <c r="I1009" s="181" t="e">
        <f>SUMIF(#REF!,'12'!A1009,#REF!)</f>
        <v>#REF!</v>
      </c>
      <c r="J1009" s="181" t="e">
        <f t="shared" si="75"/>
        <v>#REF!</v>
      </c>
    </row>
    <row r="1010" s="260" customFormat="1" ht="36" customHeight="1" spans="1:10">
      <c r="A1010" s="219">
        <v>2140302</v>
      </c>
      <c r="B1010" s="337" t="s">
        <v>188</v>
      </c>
      <c r="C1010" s="206">
        <f>SUMIFS('02'!E:E,'02'!A:A,A1010)</f>
        <v>0</v>
      </c>
      <c r="D1010" s="206">
        <v>0</v>
      </c>
      <c r="E1010" s="336">
        <f t="shared" si="72"/>
        <v>0</v>
      </c>
      <c r="F1010" s="334" t="str">
        <f t="shared" si="73"/>
        <v>否</v>
      </c>
      <c r="G1010" s="181" t="str">
        <f t="shared" si="74"/>
        <v>项</v>
      </c>
      <c r="H1010" s="181"/>
      <c r="I1010" s="181" t="e">
        <f>SUMIF(#REF!,'12'!A1010,#REF!)</f>
        <v>#REF!</v>
      </c>
      <c r="J1010" s="181" t="e">
        <f t="shared" si="75"/>
        <v>#REF!</v>
      </c>
    </row>
    <row r="1011" s="260" customFormat="1" ht="36" customHeight="1" spans="1:10">
      <c r="A1011" s="219">
        <v>2140303</v>
      </c>
      <c r="B1011" s="337" t="s">
        <v>189</v>
      </c>
      <c r="C1011" s="206">
        <f>SUMIFS('02'!E:E,'02'!A:A,A1011)</f>
        <v>0</v>
      </c>
      <c r="D1011" s="206">
        <v>0</v>
      </c>
      <c r="E1011" s="336">
        <f t="shared" si="72"/>
        <v>0</v>
      </c>
      <c r="F1011" s="334" t="str">
        <f t="shared" si="73"/>
        <v>否</v>
      </c>
      <c r="G1011" s="181" t="str">
        <f t="shared" si="74"/>
        <v>项</v>
      </c>
      <c r="H1011" s="181"/>
      <c r="I1011" s="181" t="e">
        <f>SUMIF(#REF!,'12'!A1011,#REF!)</f>
        <v>#REF!</v>
      </c>
      <c r="J1011" s="181" t="e">
        <f t="shared" si="75"/>
        <v>#REF!</v>
      </c>
    </row>
    <row r="1012" s="260" customFormat="1" ht="36" customHeight="1" spans="1:10">
      <c r="A1012" s="219">
        <v>2140304</v>
      </c>
      <c r="B1012" s="337" t="s">
        <v>914</v>
      </c>
      <c r="C1012" s="206">
        <f>SUMIFS('02'!E:E,'02'!A:A,A1012)</f>
        <v>0</v>
      </c>
      <c r="D1012" s="206">
        <v>0</v>
      </c>
      <c r="E1012" s="336">
        <f t="shared" si="72"/>
        <v>0</v>
      </c>
      <c r="F1012" s="334" t="str">
        <f t="shared" si="73"/>
        <v>否</v>
      </c>
      <c r="G1012" s="181" t="str">
        <f t="shared" si="74"/>
        <v>项</v>
      </c>
      <c r="H1012" s="181"/>
      <c r="I1012" s="181" t="e">
        <f>SUMIF(#REF!,'12'!A1012,#REF!)</f>
        <v>#REF!</v>
      </c>
      <c r="J1012" s="181" t="e">
        <f t="shared" si="75"/>
        <v>#REF!</v>
      </c>
    </row>
    <row r="1013" s="260" customFormat="1" ht="36" customHeight="1" spans="1:10">
      <c r="A1013" s="219">
        <v>2140305</v>
      </c>
      <c r="B1013" s="337" t="s">
        <v>915</v>
      </c>
      <c r="C1013" s="206">
        <f>SUMIFS('02'!E:E,'02'!A:A,A1013)</f>
        <v>0</v>
      </c>
      <c r="D1013" s="206">
        <v>0</v>
      </c>
      <c r="E1013" s="336">
        <f t="shared" si="72"/>
        <v>0</v>
      </c>
      <c r="F1013" s="334" t="str">
        <f t="shared" si="73"/>
        <v>否</v>
      </c>
      <c r="G1013" s="181" t="str">
        <f t="shared" si="74"/>
        <v>项</v>
      </c>
      <c r="H1013" s="181"/>
      <c r="I1013" s="181" t="e">
        <f>SUMIF(#REF!,'12'!A1013,#REF!)</f>
        <v>#REF!</v>
      </c>
      <c r="J1013" s="181" t="e">
        <f t="shared" si="75"/>
        <v>#REF!</v>
      </c>
    </row>
    <row r="1014" s="260" customFormat="1" ht="36" customHeight="1" spans="1:10">
      <c r="A1014" s="219">
        <v>2140306</v>
      </c>
      <c r="B1014" s="337" t="s">
        <v>916</v>
      </c>
      <c r="C1014" s="206">
        <f>SUMIFS('02'!E:E,'02'!A:A,A1014)</f>
        <v>0</v>
      </c>
      <c r="D1014" s="206">
        <v>0</v>
      </c>
      <c r="E1014" s="336">
        <f t="shared" si="72"/>
        <v>0</v>
      </c>
      <c r="F1014" s="334" t="str">
        <f t="shared" si="73"/>
        <v>否</v>
      </c>
      <c r="G1014" s="181" t="str">
        <f t="shared" si="74"/>
        <v>项</v>
      </c>
      <c r="H1014" s="181"/>
      <c r="I1014" s="181" t="e">
        <f>SUMIF(#REF!,'12'!A1014,#REF!)</f>
        <v>#REF!</v>
      </c>
      <c r="J1014" s="181" t="e">
        <f t="shared" si="75"/>
        <v>#REF!</v>
      </c>
    </row>
    <row r="1015" s="260" customFormat="1" ht="36" customHeight="1" spans="1:10">
      <c r="A1015" s="219">
        <v>2140307</v>
      </c>
      <c r="B1015" s="337" t="s">
        <v>917</v>
      </c>
      <c r="C1015" s="206">
        <f>SUMIFS('02'!E:E,'02'!A:A,A1015)</f>
        <v>0</v>
      </c>
      <c r="D1015" s="206">
        <v>0</v>
      </c>
      <c r="E1015" s="336">
        <f t="shared" si="72"/>
        <v>0</v>
      </c>
      <c r="F1015" s="334" t="str">
        <f t="shared" si="73"/>
        <v>否</v>
      </c>
      <c r="G1015" s="181" t="str">
        <f t="shared" si="74"/>
        <v>项</v>
      </c>
      <c r="H1015" s="181"/>
      <c r="I1015" s="181" t="e">
        <f>SUMIF(#REF!,'12'!A1015,#REF!)</f>
        <v>#REF!</v>
      </c>
      <c r="J1015" s="181" t="e">
        <f t="shared" si="75"/>
        <v>#REF!</v>
      </c>
    </row>
    <row r="1016" s="260" customFormat="1" ht="36" customHeight="1" spans="1:10">
      <c r="A1016" s="219">
        <v>2140308</v>
      </c>
      <c r="B1016" s="337" t="s">
        <v>918</v>
      </c>
      <c r="C1016" s="206">
        <f>SUMIFS('02'!E:E,'02'!A:A,A1016)</f>
        <v>0</v>
      </c>
      <c r="D1016" s="206">
        <v>0</v>
      </c>
      <c r="E1016" s="336">
        <f t="shared" si="72"/>
        <v>0</v>
      </c>
      <c r="F1016" s="334" t="str">
        <f t="shared" si="73"/>
        <v>否</v>
      </c>
      <c r="G1016" s="181" t="str">
        <f t="shared" si="74"/>
        <v>项</v>
      </c>
      <c r="H1016" s="181"/>
      <c r="I1016" s="181" t="e">
        <f>SUMIF(#REF!,'12'!A1016,#REF!)</f>
        <v>#REF!</v>
      </c>
      <c r="J1016" s="181" t="e">
        <f t="shared" si="75"/>
        <v>#REF!</v>
      </c>
    </row>
    <row r="1017" s="260" customFormat="1" ht="36" customHeight="1" spans="1:10">
      <c r="A1017" s="219">
        <v>2140399</v>
      </c>
      <c r="B1017" s="337" t="s">
        <v>919</v>
      </c>
      <c r="C1017" s="206">
        <f>SUMIFS('02'!E:E,'02'!A:A,A1017)</f>
        <v>0</v>
      </c>
      <c r="D1017" s="206">
        <v>0</v>
      </c>
      <c r="E1017" s="336">
        <f t="shared" si="72"/>
        <v>0</v>
      </c>
      <c r="F1017" s="334" t="str">
        <f t="shared" si="73"/>
        <v>否</v>
      </c>
      <c r="G1017" s="181" t="str">
        <f t="shared" si="74"/>
        <v>项</v>
      </c>
      <c r="H1017" s="181"/>
      <c r="I1017" s="181" t="e">
        <f>SUMIF(#REF!,'12'!A1017,#REF!)</f>
        <v>#REF!</v>
      </c>
      <c r="J1017" s="181" t="e">
        <f t="shared" si="75"/>
        <v>#REF!</v>
      </c>
    </row>
    <row r="1018" ht="36" customHeight="1" spans="1:10">
      <c r="A1018" s="219">
        <v>21405</v>
      </c>
      <c r="B1018" s="335" t="s">
        <v>920</v>
      </c>
      <c r="C1018" s="147">
        <f>SUM(C1019:C1024)</f>
        <v>0</v>
      </c>
      <c r="D1018" s="147">
        <f>SUM(D1019:D1024)</f>
        <v>0</v>
      </c>
      <c r="E1018" s="336">
        <f t="shared" si="72"/>
        <v>0</v>
      </c>
      <c r="F1018" s="334" t="str">
        <f t="shared" si="73"/>
        <v>否</v>
      </c>
      <c r="G1018" s="181" t="str">
        <f t="shared" si="74"/>
        <v>款</v>
      </c>
      <c r="I1018" s="181" t="e">
        <f>SUMIF(#REF!,'12'!A1018,#REF!)</f>
        <v>#REF!</v>
      </c>
      <c r="J1018" s="181" t="e">
        <f t="shared" si="75"/>
        <v>#REF!</v>
      </c>
    </row>
    <row r="1019" s="260" customFormat="1" ht="36" customHeight="1" spans="1:10">
      <c r="A1019" s="219">
        <v>2140501</v>
      </c>
      <c r="B1019" s="337" t="s">
        <v>187</v>
      </c>
      <c r="C1019" s="206">
        <f>SUMIFS('02'!E:E,'02'!A:A,A1019)</f>
        <v>0</v>
      </c>
      <c r="D1019" s="206">
        <v>0</v>
      </c>
      <c r="E1019" s="336">
        <f t="shared" si="72"/>
        <v>0</v>
      </c>
      <c r="F1019" s="334" t="str">
        <f t="shared" si="73"/>
        <v>否</v>
      </c>
      <c r="G1019" s="181" t="str">
        <f t="shared" si="74"/>
        <v>项</v>
      </c>
      <c r="H1019" s="181"/>
      <c r="I1019" s="181" t="e">
        <f>SUMIF(#REF!,'12'!A1019,#REF!)</f>
        <v>#REF!</v>
      </c>
      <c r="J1019" s="181" t="e">
        <f t="shared" si="75"/>
        <v>#REF!</v>
      </c>
    </row>
    <row r="1020" s="260" customFormat="1" ht="36" customHeight="1" spans="1:10">
      <c r="A1020" s="219">
        <v>2140502</v>
      </c>
      <c r="B1020" s="337" t="s">
        <v>188</v>
      </c>
      <c r="C1020" s="206">
        <f>SUMIFS('02'!E:E,'02'!A:A,A1020)</f>
        <v>0</v>
      </c>
      <c r="D1020" s="206">
        <v>0</v>
      </c>
      <c r="E1020" s="336">
        <f t="shared" ref="E1020:E1083" si="76">IFERROR(IF(C1020&lt;0,"",IFERROR(D1020/C1020,0))*100,0)</f>
        <v>0</v>
      </c>
      <c r="F1020" s="334" t="str">
        <f t="shared" si="73"/>
        <v>否</v>
      </c>
      <c r="G1020" s="181" t="str">
        <f t="shared" si="74"/>
        <v>项</v>
      </c>
      <c r="H1020" s="181"/>
      <c r="I1020" s="181" t="e">
        <f>SUMIF(#REF!,'12'!A1020,#REF!)</f>
        <v>#REF!</v>
      </c>
      <c r="J1020" s="181" t="e">
        <f t="shared" si="75"/>
        <v>#REF!</v>
      </c>
    </row>
    <row r="1021" s="260" customFormat="1" ht="36" customHeight="1" spans="1:10">
      <c r="A1021" s="219">
        <v>2140503</v>
      </c>
      <c r="B1021" s="337" t="s">
        <v>189</v>
      </c>
      <c r="C1021" s="206">
        <f>SUMIFS('02'!E:E,'02'!A:A,A1021)</f>
        <v>0</v>
      </c>
      <c r="D1021" s="206">
        <v>0</v>
      </c>
      <c r="E1021" s="336">
        <f t="shared" si="76"/>
        <v>0</v>
      </c>
      <c r="F1021" s="334" t="str">
        <f t="shared" ref="F1021:F1084" si="77">IF(LEN(A1021)=3,"是",IF(B1021&lt;&gt;"",IF(SUM(C1021:D1021)&lt;&gt;0,"是","否"),"是"))</f>
        <v>否</v>
      </c>
      <c r="G1021" s="181" t="str">
        <f t="shared" ref="G1021:G1084" si="78">IF(LEN(A1021)=3,"类",IF(LEN(A1021)=5,"款","项"))</f>
        <v>项</v>
      </c>
      <c r="H1021" s="181"/>
      <c r="I1021" s="181" t="e">
        <f>SUMIF(#REF!,'12'!A1021,#REF!)</f>
        <v>#REF!</v>
      </c>
      <c r="J1021" s="181" t="e">
        <f t="shared" ref="J1021:J1084" si="79">D1021-I1021</f>
        <v>#REF!</v>
      </c>
    </row>
    <row r="1022" s="260" customFormat="1" ht="36" customHeight="1" spans="1:10">
      <c r="A1022" s="219">
        <v>2140504</v>
      </c>
      <c r="B1022" s="337" t="s">
        <v>911</v>
      </c>
      <c r="C1022" s="206">
        <f>SUMIFS('02'!E:E,'02'!A:A,A1022)</f>
        <v>0</v>
      </c>
      <c r="D1022" s="206">
        <v>0</v>
      </c>
      <c r="E1022" s="336">
        <f t="shared" si="76"/>
        <v>0</v>
      </c>
      <c r="F1022" s="334" t="str">
        <f t="shared" si="77"/>
        <v>否</v>
      </c>
      <c r="G1022" s="181" t="str">
        <f t="shared" si="78"/>
        <v>项</v>
      </c>
      <c r="H1022" s="181"/>
      <c r="I1022" s="181" t="e">
        <f>SUMIF(#REF!,'12'!A1022,#REF!)</f>
        <v>#REF!</v>
      </c>
      <c r="J1022" s="181" t="e">
        <f t="shared" si="79"/>
        <v>#REF!</v>
      </c>
    </row>
    <row r="1023" s="260" customFormat="1" ht="36" customHeight="1" spans="1:10">
      <c r="A1023" s="219">
        <v>2140505</v>
      </c>
      <c r="B1023" s="337" t="s">
        <v>921</v>
      </c>
      <c r="C1023" s="206">
        <f>SUMIFS('02'!E:E,'02'!A:A,A1023)</f>
        <v>0</v>
      </c>
      <c r="D1023" s="206">
        <v>0</v>
      </c>
      <c r="E1023" s="336">
        <f t="shared" si="76"/>
        <v>0</v>
      </c>
      <c r="F1023" s="334" t="str">
        <f t="shared" si="77"/>
        <v>否</v>
      </c>
      <c r="G1023" s="181" t="str">
        <f t="shared" si="78"/>
        <v>项</v>
      </c>
      <c r="H1023" s="181"/>
      <c r="I1023" s="181" t="e">
        <f>SUMIF(#REF!,'12'!A1023,#REF!)</f>
        <v>#REF!</v>
      </c>
      <c r="J1023" s="181" t="e">
        <f t="shared" si="79"/>
        <v>#REF!</v>
      </c>
    </row>
    <row r="1024" s="260" customFormat="1" ht="36" customHeight="1" spans="1:10">
      <c r="A1024" s="219">
        <v>2140599</v>
      </c>
      <c r="B1024" s="337" t="s">
        <v>922</v>
      </c>
      <c r="C1024" s="206">
        <f>SUMIFS('02'!E:E,'02'!A:A,A1024)</f>
        <v>0</v>
      </c>
      <c r="D1024" s="206">
        <v>0</v>
      </c>
      <c r="E1024" s="336">
        <f t="shared" si="76"/>
        <v>0</v>
      </c>
      <c r="F1024" s="334" t="str">
        <f t="shared" si="77"/>
        <v>否</v>
      </c>
      <c r="G1024" s="181" t="str">
        <f t="shared" si="78"/>
        <v>项</v>
      </c>
      <c r="H1024" s="181"/>
      <c r="I1024" s="181" t="e">
        <f>SUMIF(#REF!,'12'!A1024,#REF!)</f>
        <v>#REF!</v>
      </c>
      <c r="J1024" s="181" t="e">
        <f t="shared" si="79"/>
        <v>#REF!</v>
      </c>
    </row>
    <row r="1025" ht="23.5" customHeight="1" spans="1:10">
      <c r="A1025" s="219">
        <v>21499</v>
      </c>
      <c r="B1025" s="335" t="s">
        <v>923</v>
      </c>
      <c r="C1025" s="147">
        <f>SUM(C1026:C1027)</f>
        <v>509</v>
      </c>
      <c r="D1025" s="147">
        <f>SUM(D1026:D1027)</f>
        <v>49</v>
      </c>
      <c r="E1025" s="336">
        <f t="shared" si="76"/>
        <v>9.62671905697446</v>
      </c>
      <c r="F1025" s="334" t="str">
        <f t="shared" si="77"/>
        <v>是</v>
      </c>
      <c r="G1025" s="181" t="str">
        <f t="shared" si="78"/>
        <v>款</v>
      </c>
      <c r="I1025" s="181" t="e">
        <f>SUMIF(#REF!,'12'!A1025,#REF!)</f>
        <v>#REF!</v>
      </c>
      <c r="J1025" s="181" t="e">
        <f t="shared" si="79"/>
        <v>#REF!</v>
      </c>
    </row>
    <row r="1026" s="260" customFormat="1" ht="23.5" customHeight="1" spans="1:10">
      <c r="A1026" s="219">
        <v>2149901</v>
      </c>
      <c r="B1026" s="337" t="s">
        <v>924</v>
      </c>
      <c r="C1026" s="206">
        <f>SUMIFS('02'!E:E,'02'!A:A,A1026)</f>
        <v>367</v>
      </c>
      <c r="D1026" s="206">
        <v>49</v>
      </c>
      <c r="E1026" s="336">
        <f t="shared" si="76"/>
        <v>13.3514986376022</v>
      </c>
      <c r="F1026" s="334" t="str">
        <f t="shared" si="77"/>
        <v>是</v>
      </c>
      <c r="G1026" s="181" t="str">
        <f t="shared" si="78"/>
        <v>项</v>
      </c>
      <c r="H1026" s="181"/>
      <c r="I1026" s="181" t="e">
        <f>SUMIF(#REF!,'12'!A1026,#REF!)</f>
        <v>#REF!</v>
      </c>
      <c r="J1026" s="181" t="e">
        <f t="shared" si="79"/>
        <v>#REF!</v>
      </c>
    </row>
    <row r="1027" s="260" customFormat="1" ht="23.5" customHeight="1" spans="1:10">
      <c r="A1027" s="219">
        <v>2149999</v>
      </c>
      <c r="B1027" s="337" t="s">
        <v>923</v>
      </c>
      <c r="C1027" s="206">
        <f>SUMIFS('02'!E:E,'02'!A:A,A1027)</f>
        <v>142</v>
      </c>
      <c r="D1027" s="206">
        <v>0</v>
      </c>
      <c r="E1027" s="336">
        <f t="shared" si="76"/>
        <v>0</v>
      </c>
      <c r="F1027" s="334" t="str">
        <f t="shared" si="77"/>
        <v>是</v>
      </c>
      <c r="G1027" s="181" t="str">
        <f t="shared" si="78"/>
        <v>项</v>
      </c>
      <c r="H1027" s="181"/>
      <c r="I1027" s="181" t="e">
        <f>SUMIF(#REF!,'12'!A1027,#REF!)</f>
        <v>#REF!</v>
      </c>
      <c r="J1027" s="181" t="e">
        <f t="shared" si="79"/>
        <v>#REF!</v>
      </c>
    </row>
    <row r="1028" ht="23.5" customHeight="1" spans="1:10">
      <c r="A1028" s="340">
        <v>215</v>
      </c>
      <c r="B1028" s="332" t="s">
        <v>151</v>
      </c>
      <c r="C1028" s="216">
        <f>SUM(C1029,C1039,C1055,C1060,C1071,C1078,C1086)</f>
        <v>473</v>
      </c>
      <c r="D1028" s="216">
        <f>SUM(D1029,D1039,D1055,D1060,D1071,D1078,D1086)</f>
        <v>471</v>
      </c>
      <c r="E1028" s="333">
        <f t="shared" si="76"/>
        <v>99.5771670190275</v>
      </c>
      <c r="F1028" s="334" t="str">
        <f t="shared" si="77"/>
        <v>是</v>
      </c>
      <c r="G1028" s="181" t="str">
        <f t="shared" si="78"/>
        <v>类</v>
      </c>
      <c r="I1028" s="181" t="e">
        <f>SUMIF(#REF!,'12'!A1028,#REF!)</f>
        <v>#REF!</v>
      </c>
      <c r="J1028" s="181" t="e">
        <f t="shared" si="79"/>
        <v>#REF!</v>
      </c>
    </row>
    <row r="1029" ht="36" customHeight="1" spans="1:10">
      <c r="A1029" s="219">
        <v>21501</v>
      </c>
      <c r="B1029" s="335" t="s">
        <v>925</v>
      </c>
      <c r="C1029" s="147">
        <f>SUM(C1030:C1038)</f>
        <v>0</v>
      </c>
      <c r="D1029" s="147">
        <f>SUM(D1030:D1038)</f>
        <v>0</v>
      </c>
      <c r="E1029" s="336">
        <f t="shared" si="76"/>
        <v>0</v>
      </c>
      <c r="F1029" s="334" t="str">
        <f t="shared" si="77"/>
        <v>否</v>
      </c>
      <c r="G1029" s="181" t="str">
        <f t="shared" si="78"/>
        <v>款</v>
      </c>
      <c r="I1029" s="181" t="e">
        <f>SUMIF(#REF!,'12'!A1029,#REF!)</f>
        <v>#REF!</v>
      </c>
      <c r="J1029" s="181" t="e">
        <f t="shared" si="79"/>
        <v>#REF!</v>
      </c>
    </row>
    <row r="1030" s="260" customFormat="1" ht="36" customHeight="1" spans="1:10">
      <c r="A1030" s="219">
        <v>2150101</v>
      </c>
      <c r="B1030" s="337" t="s">
        <v>187</v>
      </c>
      <c r="C1030" s="206">
        <f>SUMIFS('02'!E:E,'02'!A:A,A1030)</f>
        <v>0</v>
      </c>
      <c r="D1030" s="206">
        <v>0</v>
      </c>
      <c r="E1030" s="336">
        <f t="shared" si="76"/>
        <v>0</v>
      </c>
      <c r="F1030" s="334" t="str">
        <f t="shared" si="77"/>
        <v>否</v>
      </c>
      <c r="G1030" s="181" t="str">
        <f t="shared" si="78"/>
        <v>项</v>
      </c>
      <c r="H1030" s="181"/>
      <c r="I1030" s="181" t="e">
        <f>SUMIF(#REF!,'12'!A1030,#REF!)</f>
        <v>#REF!</v>
      </c>
      <c r="J1030" s="181" t="e">
        <f t="shared" si="79"/>
        <v>#REF!</v>
      </c>
    </row>
    <row r="1031" s="260" customFormat="1" ht="36" customHeight="1" spans="1:10">
      <c r="A1031" s="219">
        <v>2150102</v>
      </c>
      <c r="B1031" s="337" t="s">
        <v>188</v>
      </c>
      <c r="C1031" s="206">
        <f>SUMIFS('02'!E:E,'02'!A:A,A1031)</f>
        <v>0</v>
      </c>
      <c r="D1031" s="206">
        <v>0</v>
      </c>
      <c r="E1031" s="336">
        <f t="shared" si="76"/>
        <v>0</v>
      </c>
      <c r="F1031" s="334" t="str">
        <f t="shared" si="77"/>
        <v>否</v>
      </c>
      <c r="G1031" s="181" t="str">
        <f t="shared" si="78"/>
        <v>项</v>
      </c>
      <c r="H1031" s="181"/>
      <c r="I1031" s="181" t="e">
        <f>SUMIF(#REF!,'12'!A1031,#REF!)</f>
        <v>#REF!</v>
      </c>
      <c r="J1031" s="181" t="e">
        <f t="shared" si="79"/>
        <v>#REF!</v>
      </c>
    </row>
    <row r="1032" s="260" customFormat="1" ht="36" customHeight="1" spans="1:10">
      <c r="A1032" s="219">
        <v>2150103</v>
      </c>
      <c r="B1032" s="337" t="s">
        <v>189</v>
      </c>
      <c r="C1032" s="206">
        <f>SUMIFS('02'!E:E,'02'!A:A,A1032)</f>
        <v>0</v>
      </c>
      <c r="D1032" s="206">
        <v>0</v>
      </c>
      <c r="E1032" s="336">
        <f t="shared" si="76"/>
        <v>0</v>
      </c>
      <c r="F1032" s="334" t="str">
        <f t="shared" si="77"/>
        <v>否</v>
      </c>
      <c r="G1032" s="181" t="str">
        <f t="shared" si="78"/>
        <v>项</v>
      </c>
      <c r="H1032" s="181"/>
      <c r="I1032" s="181" t="e">
        <f>SUMIF(#REF!,'12'!A1032,#REF!)</f>
        <v>#REF!</v>
      </c>
      <c r="J1032" s="181" t="e">
        <f t="shared" si="79"/>
        <v>#REF!</v>
      </c>
    </row>
    <row r="1033" s="260" customFormat="1" ht="36" customHeight="1" spans="1:10">
      <c r="A1033" s="219">
        <v>2150104</v>
      </c>
      <c r="B1033" s="337" t="s">
        <v>926</v>
      </c>
      <c r="C1033" s="206">
        <f>SUMIFS('02'!E:E,'02'!A:A,A1033)</f>
        <v>0</v>
      </c>
      <c r="D1033" s="206">
        <v>0</v>
      </c>
      <c r="E1033" s="336">
        <f t="shared" si="76"/>
        <v>0</v>
      </c>
      <c r="F1033" s="334" t="str">
        <f t="shared" si="77"/>
        <v>否</v>
      </c>
      <c r="G1033" s="181" t="str">
        <f t="shared" si="78"/>
        <v>项</v>
      </c>
      <c r="H1033" s="181"/>
      <c r="I1033" s="181" t="e">
        <f>SUMIF(#REF!,'12'!A1033,#REF!)</f>
        <v>#REF!</v>
      </c>
      <c r="J1033" s="181" t="e">
        <f t="shared" si="79"/>
        <v>#REF!</v>
      </c>
    </row>
    <row r="1034" s="260" customFormat="1" ht="36" customHeight="1" spans="1:10">
      <c r="A1034" s="219">
        <v>2150105</v>
      </c>
      <c r="B1034" s="337" t="s">
        <v>927</v>
      </c>
      <c r="C1034" s="206">
        <f>SUMIFS('02'!E:E,'02'!A:A,A1034)</f>
        <v>0</v>
      </c>
      <c r="D1034" s="206">
        <v>0</v>
      </c>
      <c r="E1034" s="336">
        <f t="shared" si="76"/>
        <v>0</v>
      </c>
      <c r="F1034" s="334" t="str">
        <f t="shared" si="77"/>
        <v>否</v>
      </c>
      <c r="G1034" s="181" t="str">
        <f t="shared" si="78"/>
        <v>项</v>
      </c>
      <c r="H1034" s="181"/>
      <c r="I1034" s="181" t="e">
        <f>SUMIF(#REF!,'12'!A1034,#REF!)</f>
        <v>#REF!</v>
      </c>
      <c r="J1034" s="181" t="e">
        <f t="shared" si="79"/>
        <v>#REF!</v>
      </c>
    </row>
    <row r="1035" s="260" customFormat="1" ht="36" customHeight="1" spans="1:10">
      <c r="A1035" s="219">
        <v>2150106</v>
      </c>
      <c r="B1035" s="337" t="s">
        <v>928</v>
      </c>
      <c r="C1035" s="206">
        <f>SUMIFS('02'!E:E,'02'!A:A,A1035)</f>
        <v>0</v>
      </c>
      <c r="D1035" s="206">
        <v>0</v>
      </c>
      <c r="E1035" s="336">
        <f t="shared" si="76"/>
        <v>0</v>
      </c>
      <c r="F1035" s="334" t="str">
        <f t="shared" si="77"/>
        <v>否</v>
      </c>
      <c r="G1035" s="181" t="str">
        <f t="shared" si="78"/>
        <v>项</v>
      </c>
      <c r="H1035" s="181"/>
      <c r="I1035" s="181" t="e">
        <f>SUMIF(#REF!,'12'!A1035,#REF!)</f>
        <v>#REF!</v>
      </c>
      <c r="J1035" s="181" t="e">
        <f t="shared" si="79"/>
        <v>#REF!</v>
      </c>
    </row>
    <row r="1036" s="260" customFormat="1" ht="36" customHeight="1" spans="1:10">
      <c r="A1036" s="219">
        <v>2150107</v>
      </c>
      <c r="B1036" s="337" t="s">
        <v>929</v>
      </c>
      <c r="C1036" s="206">
        <f>SUMIFS('02'!E:E,'02'!A:A,A1036)</f>
        <v>0</v>
      </c>
      <c r="D1036" s="206">
        <v>0</v>
      </c>
      <c r="E1036" s="336">
        <f t="shared" si="76"/>
        <v>0</v>
      </c>
      <c r="F1036" s="334" t="str">
        <f t="shared" si="77"/>
        <v>否</v>
      </c>
      <c r="G1036" s="181" t="str">
        <f t="shared" si="78"/>
        <v>项</v>
      </c>
      <c r="H1036" s="181"/>
      <c r="I1036" s="181" t="e">
        <f>SUMIF(#REF!,'12'!A1036,#REF!)</f>
        <v>#REF!</v>
      </c>
      <c r="J1036" s="181" t="e">
        <f t="shared" si="79"/>
        <v>#REF!</v>
      </c>
    </row>
    <row r="1037" s="260" customFormat="1" ht="36" customHeight="1" spans="1:10">
      <c r="A1037" s="219">
        <v>2150108</v>
      </c>
      <c r="B1037" s="337" t="s">
        <v>930</v>
      </c>
      <c r="C1037" s="206">
        <f>SUMIFS('02'!E:E,'02'!A:A,A1037)</f>
        <v>0</v>
      </c>
      <c r="D1037" s="206">
        <v>0</v>
      </c>
      <c r="E1037" s="336">
        <f t="shared" si="76"/>
        <v>0</v>
      </c>
      <c r="F1037" s="334" t="str">
        <f t="shared" si="77"/>
        <v>否</v>
      </c>
      <c r="G1037" s="181" t="str">
        <f t="shared" si="78"/>
        <v>项</v>
      </c>
      <c r="H1037" s="181"/>
      <c r="I1037" s="181" t="e">
        <f>SUMIF(#REF!,'12'!A1037,#REF!)</f>
        <v>#REF!</v>
      </c>
      <c r="J1037" s="181" t="e">
        <f t="shared" si="79"/>
        <v>#REF!</v>
      </c>
    </row>
    <row r="1038" s="260" customFormat="1" ht="36" customHeight="1" spans="1:10">
      <c r="A1038" s="219">
        <v>2150199</v>
      </c>
      <c r="B1038" s="337" t="s">
        <v>931</v>
      </c>
      <c r="C1038" s="206">
        <f>SUMIFS('02'!E:E,'02'!A:A,A1038)</f>
        <v>0</v>
      </c>
      <c r="D1038" s="206">
        <v>0</v>
      </c>
      <c r="E1038" s="336">
        <f t="shared" si="76"/>
        <v>0</v>
      </c>
      <c r="F1038" s="334" t="str">
        <f t="shared" si="77"/>
        <v>否</v>
      </c>
      <c r="G1038" s="181" t="str">
        <f t="shared" si="78"/>
        <v>项</v>
      </c>
      <c r="H1038" s="181"/>
      <c r="I1038" s="181" t="e">
        <f>SUMIF(#REF!,'12'!A1038,#REF!)</f>
        <v>#REF!</v>
      </c>
      <c r="J1038" s="181" t="e">
        <f t="shared" si="79"/>
        <v>#REF!</v>
      </c>
    </row>
    <row r="1039" ht="36" customHeight="1" spans="1:10">
      <c r="A1039" s="219">
        <v>21502</v>
      </c>
      <c r="B1039" s="335" t="s">
        <v>932</v>
      </c>
      <c r="C1039" s="147">
        <f>SUM(C1040:C1054)</f>
        <v>0</v>
      </c>
      <c r="D1039" s="147">
        <f>SUM(D1040:D1054)</f>
        <v>0</v>
      </c>
      <c r="E1039" s="336">
        <f t="shared" si="76"/>
        <v>0</v>
      </c>
      <c r="F1039" s="334" t="str">
        <f t="shared" si="77"/>
        <v>否</v>
      </c>
      <c r="G1039" s="181" t="str">
        <f t="shared" si="78"/>
        <v>款</v>
      </c>
      <c r="I1039" s="181" t="e">
        <f>SUMIF(#REF!,'12'!A1039,#REF!)</f>
        <v>#REF!</v>
      </c>
      <c r="J1039" s="181" t="e">
        <f t="shared" si="79"/>
        <v>#REF!</v>
      </c>
    </row>
    <row r="1040" s="260" customFormat="1" ht="36" customHeight="1" spans="1:10">
      <c r="A1040" s="219">
        <v>2150201</v>
      </c>
      <c r="B1040" s="337" t="s">
        <v>187</v>
      </c>
      <c r="C1040" s="206">
        <f>SUMIFS('02'!E:E,'02'!A:A,A1040)</f>
        <v>0</v>
      </c>
      <c r="D1040" s="206">
        <v>0</v>
      </c>
      <c r="E1040" s="336">
        <f t="shared" si="76"/>
        <v>0</v>
      </c>
      <c r="F1040" s="334" t="str">
        <f t="shared" si="77"/>
        <v>否</v>
      </c>
      <c r="G1040" s="181" t="str">
        <f t="shared" si="78"/>
        <v>项</v>
      </c>
      <c r="H1040" s="181"/>
      <c r="I1040" s="181" t="e">
        <f>SUMIF(#REF!,'12'!A1040,#REF!)</f>
        <v>#REF!</v>
      </c>
      <c r="J1040" s="181" t="e">
        <f t="shared" si="79"/>
        <v>#REF!</v>
      </c>
    </row>
    <row r="1041" s="260" customFormat="1" ht="36" customHeight="1" spans="1:10">
      <c r="A1041" s="219">
        <v>2150202</v>
      </c>
      <c r="B1041" s="337" t="s">
        <v>188</v>
      </c>
      <c r="C1041" s="206">
        <f>SUMIFS('02'!E:E,'02'!A:A,A1041)</f>
        <v>0</v>
      </c>
      <c r="D1041" s="206">
        <v>0</v>
      </c>
      <c r="E1041" s="336">
        <f t="shared" si="76"/>
        <v>0</v>
      </c>
      <c r="F1041" s="334" t="str">
        <f t="shared" si="77"/>
        <v>否</v>
      </c>
      <c r="G1041" s="181" t="str">
        <f t="shared" si="78"/>
        <v>项</v>
      </c>
      <c r="H1041" s="181"/>
      <c r="I1041" s="181" t="e">
        <f>SUMIF(#REF!,'12'!A1041,#REF!)</f>
        <v>#REF!</v>
      </c>
      <c r="J1041" s="181" t="e">
        <f t="shared" si="79"/>
        <v>#REF!</v>
      </c>
    </row>
    <row r="1042" s="260" customFormat="1" ht="36" customHeight="1" spans="1:10">
      <c r="A1042" s="219">
        <v>2150203</v>
      </c>
      <c r="B1042" s="337" t="s">
        <v>189</v>
      </c>
      <c r="C1042" s="206">
        <f>SUMIFS('02'!E:E,'02'!A:A,A1042)</f>
        <v>0</v>
      </c>
      <c r="D1042" s="206">
        <v>0</v>
      </c>
      <c r="E1042" s="336">
        <f t="shared" si="76"/>
        <v>0</v>
      </c>
      <c r="F1042" s="334" t="str">
        <f t="shared" si="77"/>
        <v>否</v>
      </c>
      <c r="G1042" s="181" t="str">
        <f t="shared" si="78"/>
        <v>项</v>
      </c>
      <c r="H1042" s="181"/>
      <c r="I1042" s="181" t="e">
        <f>SUMIF(#REF!,'12'!A1042,#REF!)</f>
        <v>#REF!</v>
      </c>
      <c r="J1042" s="181" t="e">
        <f t="shared" si="79"/>
        <v>#REF!</v>
      </c>
    </row>
    <row r="1043" s="260" customFormat="1" ht="36" customHeight="1" spans="1:10">
      <c r="A1043" s="219">
        <v>2150204</v>
      </c>
      <c r="B1043" s="337" t="s">
        <v>933</v>
      </c>
      <c r="C1043" s="206">
        <f>SUMIFS('02'!E:E,'02'!A:A,A1043)</f>
        <v>0</v>
      </c>
      <c r="D1043" s="206">
        <v>0</v>
      </c>
      <c r="E1043" s="336">
        <f t="shared" si="76"/>
        <v>0</v>
      </c>
      <c r="F1043" s="334" t="str">
        <f t="shared" si="77"/>
        <v>否</v>
      </c>
      <c r="G1043" s="181" t="str">
        <f t="shared" si="78"/>
        <v>项</v>
      </c>
      <c r="H1043" s="181"/>
      <c r="I1043" s="181" t="e">
        <f>SUMIF(#REF!,'12'!A1043,#REF!)</f>
        <v>#REF!</v>
      </c>
      <c r="J1043" s="181" t="e">
        <f t="shared" si="79"/>
        <v>#REF!</v>
      </c>
    </row>
    <row r="1044" s="260" customFormat="1" ht="36" customHeight="1" spans="1:10">
      <c r="A1044" s="219">
        <v>2150205</v>
      </c>
      <c r="B1044" s="337" t="s">
        <v>934</v>
      </c>
      <c r="C1044" s="206">
        <f>SUMIFS('02'!E:E,'02'!A:A,A1044)</f>
        <v>0</v>
      </c>
      <c r="D1044" s="206">
        <v>0</v>
      </c>
      <c r="E1044" s="336">
        <f t="shared" si="76"/>
        <v>0</v>
      </c>
      <c r="F1044" s="334" t="str">
        <f t="shared" si="77"/>
        <v>否</v>
      </c>
      <c r="G1044" s="181" t="str">
        <f t="shared" si="78"/>
        <v>项</v>
      </c>
      <c r="H1044" s="181"/>
      <c r="I1044" s="181" t="e">
        <f>SUMIF(#REF!,'12'!A1044,#REF!)</f>
        <v>#REF!</v>
      </c>
      <c r="J1044" s="181" t="e">
        <f t="shared" si="79"/>
        <v>#REF!</v>
      </c>
    </row>
    <row r="1045" s="260" customFormat="1" ht="36" customHeight="1" spans="1:10">
      <c r="A1045" s="219">
        <v>2150206</v>
      </c>
      <c r="B1045" s="337" t="s">
        <v>935</v>
      </c>
      <c r="C1045" s="206">
        <f>SUMIFS('02'!E:E,'02'!A:A,A1045)</f>
        <v>0</v>
      </c>
      <c r="D1045" s="206">
        <v>0</v>
      </c>
      <c r="E1045" s="336">
        <f t="shared" si="76"/>
        <v>0</v>
      </c>
      <c r="F1045" s="334" t="str">
        <f t="shared" si="77"/>
        <v>否</v>
      </c>
      <c r="G1045" s="181" t="str">
        <f t="shared" si="78"/>
        <v>项</v>
      </c>
      <c r="H1045" s="181"/>
      <c r="I1045" s="181" t="e">
        <f>SUMIF(#REF!,'12'!A1045,#REF!)</f>
        <v>#REF!</v>
      </c>
      <c r="J1045" s="181" t="e">
        <f t="shared" si="79"/>
        <v>#REF!</v>
      </c>
    </row>
    <row r="1046" s="260" customFormat="1" ht="36" customHeight="1" spans="1:10">
      <c r="A1046" s="219">
        <v>2150207</v>
      </c>
      <c r="B1046" s="337" t="s">
        <v>936</v>
      </c>
      <c r="C1046" s="206">
        <f>SUMIFS('02'!E:E,'02'!A:A,A1046)</f>
        <v>0</v>
      </c>
      <c r="D1046" s="206">
        <v>0</v>
      </c>
      <c r="E1046" s="336">
        <f t="shared" si="76"/>
        <v>0</v>
      </c>
      <c r="F1046" s="334" t="str">
        <f t="shared" si="77"/>
        <v>否</v>
      </c>
      <c r="G1046" s="181" t="str">
        <f t="shared" si="78"/>
        <v>项</v>
      </c>
      <c r="H1046" s="181"/>
      <c r="I1046" s="181" t="e">
        <f>SUMIF(#REF!,'12'!A1046,#REF!)</f>
        <v>#REF!</v>
      </c>
      <c r="J1046" s="181" t="e">
        <f t="shared" si="79"/>
        <v>#REF!</v>
      </c>
    </row>
    <row r="1047" s="260" customFormat="1" ht="36" customHeight="1" spans="1:10">
      <c r="A1047" s="219">
        <v>2150208</v>
      </c>
      <c r="B1047" s="337" t="s">
        <v>937</v>
      </c>
      <c r="C1047" s="206">
        <f>SUMIFS('02'!E:E,'02'!A:A,A1047)</f>
        <v>0</v>
      </c>
      <c r="D1047" s="206">
        <v>0</v>
      </c>
      <c r="E1047" s="336">
        <f t="shared" si="76"/>
        <v>0</v>
      </c>
      <c r="F1047" s="334" t="str">
        <f t="shared" si="77"/>
        <v>否</v>
      </c>
      <c r="G1047" s="181" t="str">
        <f t="shared" si="78"/>
        <v>项</v>
      </c>
      <c r="H1047" s="181"/>
      <c r="I1047" s="181" t="e">
        <f>SUMIF(#REF!,'12'!A1047,#REF!)</f>
        <v>#REF!</v>
      </c>
      <c r="J1047" s="181" t="e">
        <f t="shared" si="79"/>
        <v>#REF!</v>
      </c>
    </row>
    <row r="1048" s="260" customFormat="1" ht="36" customHeight="1" spans="1:10">
      <c r="A1048" s="219">
        <v>2150209</v>
      </c>
      <c r="B1048" s="337" t="s">
        <v>938</v>
      </c>
      <c r="C1048" s="206">
        <f>SUMIFS('02'!E:E,'02'!A:A,A1048)</f>
        <v>0</v>
      </c>
      <c r="D1048" s="206">
        <v>0</v>
      </c>
      <c r="E1048" s="336">
        <f t="shared" si="76"/>
        <v>0</v>
      </c>
      <c r="F1048" s="334" t="str">
        <f t="shared" si="77"/>
        <v>否</v>
      </c>
      <c r="G1048" s="181" t="str">
        <f t="shared" si="78"/>
        <v>项</v>
      </c>
      <c r="H1048" s="181"/>
      <c r="I1048" s="181" t="e">
        <f>SUMIF(#REF!,'12'!A1048,#REF!)</f>
        <v>#REF!</v>
      </c>
      <c r="J1048" s="181" t="e">
        <f t="shared" si="79"/>
        <v>#REF!</v>
      </c>
    </row>
    <row r="1049" s="260" customFormat="1" ht="36" customHeight="1" spans="1:10">
      <c r="A1049" s="219">
        <v>2150210</v>
      </c>
      <c r="B1049" s="337" t="s">
        <v>939</v>
      </c>
      <c r="C1049" s="206">
        <f>SUMIFS('02'!E:E,'02'!A:A,A1049)</f>
        <v>0</v>
      </c>
      <c r="D1049" s="206">
        <v>0</v>
      </c>
      <c r="E1049" s="336">
        <f t="shared" si="76"/>
        <v>0</v>
      </c>
      <c r="F1049" s="334" t="str">
        <f t="shared" si="77"/>
        <v>否</v>
      </c>
      <c r="G1049" s="181" t="str">
        <f t="shared" si="78"/>
        <v>项</v>
      </c>
      <c r="H1049" s="181"/>
      <c r="I1049" s="181" t="e">
        <f>SUMIF(#REF!,'12'!A1049,#REF!)</f>
        <v>#REF!</v>
      </c>
      <c r="J1049" s="181" t="e">
        <f t="shared" si="79"/>
        <v>#REF!</v>
      </c>
    </row>
    <row r="1050" s="260" customFormat="1" ht="36" customHeight="1" spans="1:10">
      <c r="A1050" s="219">
        <v>2150212</v>
      </c>
      <c r="B1050" s="337" t="s">
        <v>940</v>
      </c>
      <c r="C1050" s="206">
        <f>SUMIFS('02'!E:E,'02'!A:A,A1050)</f>
        <v>0</v>
      </c>
      <c r="D1050" s="206">
        <v>0</v>
      </c>
      <c r="E1050" s="336">
        <f t="shared" si="76"/>
        <v>0</v>
      </c>
      <c r="F1050" s="334" t="str">
        <f t="shared" si="77"/>
        <v>否</v>
      </c>
      <c r="G1050" s="181" t="str">
        <f t="shared" si="78"/>
        <v>项</v>
      </c>
      <c r="H1050" s="181"/>
      <c r="I1050" s="181" t="e">
        <f>SUMIF(#REF!,'12'!A1050,#REF!)</f>
        <v>#REF!</v>
      </c>
      <c r="J1050" s="181" t="e">
        <f t="shared" si="79"/>
        <v>#REF!</v>
      </c>
    </row>
    <row r="1051" s="260" customFormat="1" ht="36" customHeight="1" spans="1:10">
      <c r="A1051" s="219">
        <v>2150213</v>
      </c>
      <c r="B1051" s="337" t="s">
        <v>941</v>
      </c>
      <c r="C1051" s="206">
        <f>SUMIFS('02'!E:E,'02'!A:A,A1051)</f>
        <v>0</v>
      </c>
      <c r="D1051" s="206">
        <v>0</v>
      </c>
      <c r="E1051" s="336">
        <f t="shared" si="76"/>
        <v>0</v>
      </c>
      <c r="F1051" s="334" t="str">
        <f t="shared" si="77"/>
        <v>否</v>
      </c>
      <c r="G1051" s="181" t="str">
        <f t="shared" si="78"/>
        <v>项</v>
      </c>
      <c r="H1051" s="181"/>
      <c r="I1051" s="181" t="e">
        <f>SUMIF(#REF!,'12'!A1051,#REF!)</f>
        <v>#REF!</v>
      </c>
      <c r="J1051" s="181" t="e">
        <f t="shared" si="79"/>
        <v>#REF!</v>
      </c>
    </row>
    <row r="1052" s="260" customFormat="1" ht="36" customHeight="1" spans="1:10">
      <c r="A1052" s="219">
        <v>2150214</v>
      </c>
      <c r="B1052" s="337" t="s">
        <v>942</v>
      </c>
      <c r="C1052" s="206">
        <f>SUMIFS('02'!E:E,'02'!A:A,A1052)</f>
        <v>0</v>
      </c>
      <c r="D1052" s="206">
        <v>0</v>
      </c>
      <c r="E1052" s="336">
        <f t="shared" si="76"/>
        <v>0</v>
      </c>
      <c r="F1052" s="334" t="str">
        <f t="shared" si="77"/>
        <v>否</v>
      </c>
      <c r="G1052" s="181" t="str">
        <f t="shared" si="78"/>
        <v>项</v>
      </c>
      <c r="H1052" s="181"/>
      <c r="I1052" s="181" t="e">
        <f>SUMIF(#REF!,'12'!A1052,#REF!)</f>
        <v>#REF!</v>
      </c>
      <c r="J1052" s="181" t="e">
        <f t="shared" si="79"/>
        <v>#REF!</v>
      </c>
    </row>
    <row r="1053" s="260" customFormat="1" ht="36" customHeight="1" spans="1:10">
      <c r="A1053" s="219">
        <v>2150215</v>
      </c>
      <c r="B1053" s="337" t="s">
        <v>943</v>
      </c>
      <c r="C1053" s="206">
        <f>SUMIFS('02'!E:E,'02'!A:A,A1053)</f>
        <v>0</v>
      </c>
      <c r="D1053" s="206">
        <v>0</v>
      </c>
      <c r="E1053" s="336">
        <f t="shared" si="76"/>
        <v>0</v>
      </c>
      <c r="F1053" s="334" t="str">
        <f t="shared" si="77"/>
        <v>否</v>
      </c>
      <c r="G1053" s="181" t="str">
        <f t="shared" si="78"/>
        <v>项</v>
      </c>
      <c r="H1053" s="181"/>
      <c r="I1053" s="181" t="e">
        <f>SUMIF(#REF!,'12'!A1053,#REF!)</f>
        <v>#REF!</v>
      </c>
      <c r="J1053" s="181" t="e">
        <f t="shared" si="79"/>
        <v>#REF!</v>
      </c>
    </row>
    <row r="1054" s="260" customFormat="1" ht="36" customHeight="1" spans="1:10">
      <c r="A1054" s="219">
        <v>2150299</v>
      </c>
      <c r="B1054" s="337" t="s">
        <v>944</v>
      </c>
      <c r="C1054" s="206">
        <f>SUMIFS('02'!E:E,'02'!A:A,A1054)</f>
        <v>0</v>
      </c>
      <c r="D1054" s="206">
        <v>0</v>
      </c>
      <c r="E1054" s="336">
        <f t="shared" si="76"/>
        <v>0</v>
      </c>
      <c r="F1054" s="334" t="str">
        <f t="shared" si="77"/>
        <v>否</v>
      </c>
      <c r="G1054" s="181" t="str">
        <f t="shared" si="78"/>
        <v>项</v>
      </c>
      <c r="H1054" s="181"/>
      <c r="I1054" s="181" t="e">
        <f>SUMIF(#REF!,'12'!A1054,#REF!)</f>
        <v>#REF!</v>
      </c>
      <c r="J1054" s="181" t="e">
        <f t="shared" si="79"/>
        <v>#REF!</v>
      </c>
    </row>
    <row r="1055" ht="36" customHeight="1" spans="1:10">
      <c r="A1055" s="219">
        <v>21503</v>
      </c>
      <c r="B1055" s="335" t="s">
        <v>945</v>
      </c>
      <c r="C1055" s="147">
        <f>SUM(C1056:C1059)</f>
        <v>0</v>
      </c>
      <c r="D1055" s="147">
        <f>SUM(D1056:D1059)</f>
        <v>0</v>
      </c>
      <c r="E1055" s="336">
        <f t="shared" si="76"/>
        <v>0</v>
      </c>
      <c r="F1055" s="334" t="str">
        <f t="shared" si="77"/>
        <v>否</v>
      </c>
      <c r="G1055" s="181" t="str">
        <f t="shared" si="78"/>
        <v>款</v>
      </c>
      <c r="I1055" s="181" t="e">
        <f>SUMIF(#REF!,'12'!A1055,#REF!)</f>
        <v>#REF!</v>
      </c>
      <c r="J1055" s="181" t="e">
        <f t="shared" si="79"/>
        <v>#REF!</v>
      </c>
    </row>
    <row r="1056" s="260" customFormat="1" ht="36" customHeight="1" spans="1:10">
      <c r="A1056" s="219">
        <v>2150301</v>
      </c>
      <c r="B1056" s="337" t="s">
        <v>187</v>
      </c>
      <c r="C1056" s="206">
        <f>SUMIFS('02'!E:E,'02'!A:A,A1056)</f>
        <v>0</v>
      </c>
      <c r="D1056" s="206">
        <v>0</v>
      </c>
      <c r="E1056" s="336">
        <f t="shared" si="76"/>
        <v>0</v>
      </c>
      <c r="F1056" s="334" t="str">
        <f t="shared" si="77"/>
        <v>否</v>
      </c>
      <c r="G1056" s="181" t="str">
        <f t="shared" si="78"/>
        <v>项</v>
      </c>
      <c r="H1056" s="181"/>
      <c r="I1056" s="181" t="e">
        <f>SUMIF(#REF!,'12'!A1056,#REF!)</f>
        <v>#REF!</v>
      </c>
      <c r="J1056" s="181" t="e">
        <f t="shared" si="79"/>
        <v>#REF!</v>
      </c>
    </row>
    <row r="1057" s="260" customFormat="1" ht="36" customHeight="1" spans="1:10">
      <c r="A1057" s="219">
        <v>2150302</v>
      </c>
      <c r="B1057" s="337" t="s">
        <v>188</v>
      </c>
      <c r="C1057" s="206">
        <f>SUMIFS('02'!E:E,'02'!A:A,A1057)</f>
        <v>0</v>
      </c>
      <c r="D1057" s="206">
        <v>0</v>
      </c>
      <c r="E1057" s="336">
        <f t="shared" si="76"/>
        <v>0</v>
      </c>
      <c r="F1057" s="334" t="str">
        <f t="shared" si="77"/>
        <v>否</v>
      </c>
      <c r="G1057" s="181" t="str">
        <f t="shared" si="78"/>
        <v>项</v>
      </c>
      <c r="H1057" s="181"/>
      <c r="I1057" s="181" t="e">
        <f>SUMIF(#REF!,'12'!A1057,#REF!)</f>
        <v>#REF!</v>
      </c>
      <c r="J1057" s="181" t="e">
        <f t="shared" si="79"/>
        <v>#REF!</v>
      </c>
    </row>
    <row r="1058" s="260" customFormat="1" ht="36" customHeight="1" spans="1:10">
      <c r="A1058" s="219">
        <v>2150303</v>
      </c>
      <c r="B1058" s="337" t="s">
        <v>189</v>
      </c>
      <c r="C1058" s="206">
        <f>SUMIFS('02'!E:E,'02'!A:A,A1058)</f>
        <v>0</v>
      </c>
      <c r="D1058" s="206">
        <v>0</v>
      </c>
      <c r="E1058" s="336">
        <f t="shared" si="76"/>
        <v>0</v>
      </c>
      <c r="F1058" s="334" t="str">
        <f t="shared" si="77"/>
        <v>否</v>
      </c>
      <c r="G1058" s="181" t="str">
        <f t="shared" si="78"/>
        <v>项</v>
      </c>
      <c r="H1058" s="181"/>
      <c r="I1058" s="181" t="e">
        <f>SUMIF(#REF!,'12'!A1058,#REF!)</f>
        <v>#REF!</v>
      </c>
      <c r="J1058" s="181" t="e">
        <f t="shared" si="79"/>
        <v>#REF!</v>
      </c>
    </row>
    <row r="1059" s="260" customFormat="1" ht="36" customHeight="1" spans="1:10">
      <c r="A1059" s="219">
        <v>2150399</v>
      </c>
      <c r="B1059" s="337" t="s">
        <v>946</v>
      </c>
      <c r="C1059" s="206">
        <f>SUMIFS('02'!E:E,'02'!A:A,A1059)</f>
        <v>0</v>
      </c>
      <c r="D1059" s="206">
        <v>0</v>
      </c>
      <c r="E1059" s="336">
        <f t="shared" si="76"/>
        <v>0</v>
      </c>
      <c r="F1059" s="334" t="str">
        <f t="shared" si="77"/>
        <v>否</v>
      </c>
      <c r="G1059" s="181" t="str">
        <f t="shared" si="78"/>
        <v>项</v>
      </c>
      <c r="H1059" s="181"/>
      <c r="I1059" s="181" t="e">
        <f>SUMIF(#REF!,'12'!A1059,#REF!)</f>
        <v>#REF!</v>
      </c>
      <c r="J1059" s="181" t="e">
        <f t="shared" si="79"/>
        <v>#REF!</v>
      </c>
    </row>
    <row r="1060" ht="23.5" customHeight="1" spans="1:10">
      <c r="A1060" s="219">
        <v>21505</v>
      </c>
      <c r="B1060" s="335" t="s">
        <v>1940</v>
      </c>
      <c r="C1060" s="147">
        <f>SUM(C1061:C1070)</f>
        <v>473</v>
      </c>
      <c r="D1060" s="147">
        <f>SUM(D1061:D1070)</f>
        <v>471</v>
      </c>
      <c r="E1060" s="336">
        <f t="shared" si="76"/>
        <v>99.5771670190275</v>
      </c>
      <c r="F1060" s="334" t="str">
        <f t="shared" si="77"/>
        <v>是</v>
      </c>
      <c r="G1060" s="181" t="str">
        <f t="shared" si="78"/>
        <v>款</v>
      </c>
      <c r="I1060" s="181" t="e">
        <f>SUMIF(#REF!,'12'!A1060,#REF!)</f>
        <v>#REF!</v>
      </c>
      <c r="J1060" s="181" t="e">
        <f t="shared" si="79"/>
        <v>#REF!</v>
      </c>
    </row>
    <row r="1061" s="260" customFormat="1" ht="23.5" customHeight="1" spans="1:10">
      <c r="A1061" s="219">
        <v>2150501</v>
      </c>
      <c r="B1061" s="337" t="s">
        <v>187</v>
      </c>
      <c r="C1061" s="206">
        <f>SUMIFS('02'!E:E,'02'!A:A,A1061)</f>
        <v>448</v>
      </c>
      <c r="D1061" s="206">
        <v>471</v>
      </c>
      <c r="E1061" s="336">
        <f t="shared" si="76"/>
        <v>105.133928571429</v>
      </c>
      <c r="F1061" s="334" t="str">
        <f t="shared" si="77"/>
        <v>是</v>
      </c>
      <c r="G1061" s="181" t="str">
        <f t="shared" si="78"/>
        <v>项</v>
      </c>
      <c r="H1061" s="181"/>
      <c r="I1061" s="181" t="e">
        <f>SUMIF(#REF!,'12'!A1061,#REF!)</f>
        <v>#REF!</v>
      </c>
      <c r="J1061" s="181" t="e">
        <f t="shared" si="79"/>
        <v>#REF!</v>
      </c>
    </row>
    <row r="1062" s="260" customFormat="1" ht="36" customHeight="1" spans="1:10">
      <c r="A1062" s="219">
        <v>2150502</v>
      </c>
      <c r="B1062" s="337" t="s">
        <v>188</v>
      </c>
      <c r="C1062" s="206">
        <f>SUMIFS('02'!E:E,'02'!A:A,A1062)</f>
        <v>0</v>
      </c>
      <c r="D1062" s="206">
        <v>0</v>
      </c>
      <c r="E1062" s="336">
        <f t="shared" si="76"/>
        <v>0</v>
      </c>
      <c r="F1062" s="334" t="str">
        <f t="shared" si="77"/>
        <v>否</v>
      </c>
      <c r="G1062" s="181" t="str">
        <f t="shared" si="78"/>
        <v>项</v>
      </c>
      <c r="H1062" s="181"/>
      <c r="I1062" s="181" t="e">
        <f>SUMIF(#REF!,'12'!A1062,#REF!)</f>
        <v>#REF!</v>
      </c>
      <c r="J1062" s="181" t="e">
        <f t="shared" si="79"/>
        <v>#REF!</v>
      </c>
    </row>
    <row r="1063" s="260" customFormat="1" ht="36" customHeight="1" spans="1:10">
      <c r="A1063" s="219">
        <v>2150503</v>
      </c>
      <c r="B1063" s="337" t="s">
        <v>189</v>
      </c>
      <c r="C1063" s="206">
        <f>SUMIFS('02'!E:E,'02'!A:A,A1063)</f>
        <v>0</v>
      </c>
      <c r="D1063" s="206">
        <v>0</v>
      </c>
      <c r="E1063" s="336">
        <f t="shared" si="76"/>
        <v>0</v>
      </c>
      <c r="F1063" s="334" t="str">
        <f t="shared" si="77"/>
        <v>否</v>
      </c>
      <c r="G1063" s="181" t="str">
        <f t="shared" si="78"/>
        <v>项</v>
      </c>
      <c r="H1063" s="181"/>
      <c r="I1063" s="181" t="e">
        <f>SUMIF(#REF!,'12'!A1063,#REF!)</f>
        <v>#REF!</v>
      </c>
      <c r="J1063" s="181" t="e">
        <f t="shared" si="79"/>
        <v>#REF!</v>
      </c>
    </row>
    <row r="1064" s="260" customFormat="1" ht="36" customHeight="1" spans="1:10">
      <c r="A1064" s="219">
        <v>2150505</v>
      </c>
      <c r="B1064" s="337" t="s">
        <v>948</v>
      </c>
      <c r="C1064" s="206">
        <f>SUMIFS('02'!E:E,'02'!A:A,A1064)</f>
        <v>0</v>
      </c>
      <c r="D1064" s="206">
        <v>0</v>
      </c>
      <c r="E1064" s="336">
        <f t="shared" si="76"/>
        <v>0</v>
      </c>
      <c r="F1064" s="334" t="str">
        <f t="shared" si="77"/>
        <v>否</v>
      </c>
      <c r="G1064" s="181" t="str">
        <f t="shared" si="78"/>
        <v>项</v>
      </c>
      <c r="H1064" s="181"/>
      <c r="I1064" s="181" t="e">
        <f>SUMIF(#REF!,'12'!A1064,#REF!)</f>
        <v>#REF!</v>
      </c>
      <c r="J1064" s="181" t="e">
        <f t="shared" si="79"/>
        <v>#REF!</v>
      </c>
    </row>
    <row r="1065" s="260" customFormat="1" ht="36" customHeight="1" spans="1:10">
      <c r="A1065" s="219">
        <v>2150507</v>
      </c>
      <c r="B1065" s="337" t="s">
        <v>949</v>
      </c>
      <c r="C1065" s="206">
        <f>SUMIFS('02'!E:E,'02'!A:A,A1065)</f>
        <v>0</v>
      </c>
      <c r="D1065" s="206">
        <v>0</v>
      </c>
      <c r="E1065" s="336">
        <f t="shared" si="76"/>
        <v>0</v>
      </c>
      <c r="F1065" s="334" t="str">
        <f t="shared" si="77"/>
        <v>否</v>
      </c>
      <c r="G1065" s="181" t="str">
        <f t="shared" si="78"/>
        <v>项</v>
      </c>
      <c r="H1065" s="181"/>
      <c r="I1065" s="181" t="e">
        <f>SUMIF(#REF!,'12'!A1065,#REF!)</f>
        <v>#REF!</v>
      </c>
      <c r="J1065" s="181" t="e">
        <f t="shared" si="79"/>
        <v>#REF!</v>
      </c>
    </row>
    <row r="1066" s="260" customFormat="1" ht="36" customHeight="1" spans="1:10">
      <c r="A1066" s="219">
        <v>2150508</v>
      </c>
      <c r="B1066" s="337" t="s">
        <v>950</v>
      </c>
      <c r="C1066" s="206">
        <f>SUMIFS('02'!E:E,'02'!A:A,A1066)</f>
        <v>0</v>
      </c>
      <c r="D1066" s="206">
        <v>0</v>
      </c>
      <c r="E1066" s="336">
        <f t="shared" si="76"/>
        <v>0</v>
      </c>
      <c r="F1066" s="334" t="str">
        <f t="shared" si="77"/>
        <v>否</v>
      </c>
      <c r="G1066" s="181" t="str">
        <f t="shared" si="78"/>
        <v>项</v>
      </c>
      <c r="H1066" s="181"/>
      <c r="I1066" s="181" t="e">
        <f>SUMIF(#REF!,'12'!A1066,#REF!)</f>
        <v>#REF!</v>
      </c>
      <c r="J1066" s="181" t="e">
        <f t="shared" si="79"/>
        <v>#REF!</v>
      </c>
    </row>
    <row r="1067" s="260" customFormat="1" ht="36" customHeight="1" spans="1:10">
      <c r="A1067" s="338">
        <v>2150516</v>
      </c>
      <c r="B1067" s="343" t="s">
        <v>951</v>
      </c>
      <c r="C1067" s="206">
        <f>SUMIFS('02'!E:E,'02'!A:A,A1067)</f>
        <v>0</v>
      </c>
      <c r="D1067" s="206">
        <v>0</v>
      </c>
      <c r="E1067" s="336">
        <f t="shared" si="76"/>
        <v>0</v>
      </c>
      <c r="F1067" s="334" t="str">
        <f t="shared" si="77"/>
        <v>否</v>
      </c>
      <c r="G1067" s="181" t="str">
        <f t="shared" si="78"/>
        <v>项</v>
      </c>
      <c r="H1067" s="181"/>
      <c r="I1067" s="181" t="e">
        <f>SUMIF(#REF!,'12'!A1067,#REF!)</f>
        <v>#REF!</v>
      </c>
      <c r="J1067" s="181" t="e">
        <f t="shared" si="79"/>
        <v>#REF!</v>
      </c>
    </row>
    <row r="1068" s="260" customFormat="1" ht="23.5" customHeight="1" spans="1:10">
      <c r="A1068" s="338">
        <v>2150517</v>
      </c>
      <c r="B1068" s="343" t="s">
        <v>952</v>
      </c>
      <c r="C1068" s="206">
        <f>SUMIFS('02'!E:E,'02'!A:A,A1068)</f>
        <v>25</v>
      </c>
      <c r="D1068" s="206">
        <v>0</v>
      </c>
      <c r="E1068" s="336">
        <f t="shared" si="76"/>
        <v>0</v>
      </c>
      <c r="F1068" s="334" t="str">
        <f t="shared" si="77"/>
        <v>是</v>
      </c>
      <c r="G1068" s="181" t="str">
        <f t="shared" si="78"/>
        <v>项</v>
      </c>
      <c r="H1068" s="181"/>
      <c r="I1068" s="181" t="e">
        <f>SUMIF(#REF!,'12'!A1068,#REF!)</f>
        <v>#REF!</v>
      </c>
      <c r="J1068" s="181" t="e">
        <f t="shared" si="79"/>
        <v>#REF!</v>
      </c>
    </row>
    <row r="1069" s="260" customFormat="1" ht="36" customHeight="1" spans="1:10">
      <c r="A1069" s="338">
        <v>2150550</v>
      </c>
      <c r="B1069" s="343" t="s">
        <v>196</v>
      </c>
      <c r="C1069" s="206">
        <f>SUMIFS('02'!E:E,'02'!A:A,A1069)</f>
        <v>0</v>
      </c>
      <c r="D1069" s="206">
        <v>0</v>
      </c>
      <c r="E1069" s="336">
        <f t="shared" si="76"/>
        <v>0</v>
      </c>
      <c r="F1069" s="334" t="str">
        <f t="shared" si="77"/>
        <v>否</v>
      </c>
      <c r="G1069" s="181" t="str">
        <f t="shared" si="78"/>
        <v>项</v>
      </c>
      <c r="H1069" s="181"/>
      <c r="I1069" s="181" t="e">
        <f>SUMIF(#REF!,'12'!A1069,#REF!)</f>
        <v>#REF!</v>
      </c>
      <c r="J1069" s="181" t="e">
        <f t="shared" si="79"/>
        <v>#REF!</v>
      </c>
    </row>
    <row r="1070" s="260" customFormat="1" ht="36" customHeight="1" spans="1:10">
      <c r="A1070" s="219">
        <v>2150599</v>
      </c>
      <c r="B1070" s="337" t="s">
        <v>1941</v>
      </c>
      <c r="C1070" s="206">
        <f>SUMIFS('02'!E:E,'02'!A:A,A1070)</f>
        <v>0</v>
      </c>
      <c r="D1070" s="206">
        <v>0</v>
      </c>
      <c r="E1070" s="336">
        <f t="shared" si="76"/>
        <v>0</v>
      </c>
      <c r="F1070" s="334" t="str">
        <f t="shared" si="77"/>
        <v>否</v>
      </c>
      <c r="G1070" s="181" t="str">
        <f t="shared" si="78"/>
        <v>项</v>
      </c>
      <c r="H1070" s="181"/>
      <c r="I1070" s="181" t="e">
        <f>SUMIF(#REF!,'12'!A1070,#REF!)</f>
        <v>#REF!</v>
      </c>
      <c r="J1070" s="181" t="e">
        <f t="shared" si="79"/>
        <v>#REF!</v>
      </c>
    </row>
    <row r="1071" ht="36" customHeight="1" spans="1:10">
      <c r="A1071" s="219">
        <v>21507</v>
      </c>
      <c r="B1071" s="335" t="s">
        <v>954</v>
      </c>
      <c r="C1071" s="147">
        <f>SUM(C1072:C1077)</f>
        <v>0</v>
      </c>
      <c r="D1071" s="147">
        <f>SUM(D1072:D1077)</f>
        <v>0</v>
      </c>
      <c r="E1071" s="336">
        <f t="shared" si="76"/>
        <v>0</v>
      </c>
      <c r="F1071" s="334" t="str">
        <f t="shared" si="77"/>
        <v>否</v>
      </c>
      <c r="G1071" s="181" t="str">
        <f t="shared" si="78"/>
        <v>款</v>
      </c>
      <c r="I1071" s="181" t="e">
        <f>SUMIF(#REF!,'12'!A1071,#REF!)</f>
        <v>#REF!</v>
      </c>
      <c r="J1071" s="181" t="e">
        <f t="shared" si="79"/>
        <v>#REF!</v>
      </c>
    </row>
    <row r="1072" s="260" customFormat="1" ht="36" customHeight="1" spans="1:10">
      <c r="A1072" s="219">
        <v>2150701</v>
      </c>
      <c r="B1072" s="337" t="s">
        <v>187</v>
      </c>
      <c r="C1072" s="206">
        <f>SUMIFS('02'!E:E,'02'!A:A,A1072)</f>
        <v>0</v>
      </c>
      <c r="D1072" s="206">
        <v>0</v>
      </c>
      <c r="E1072" s="336">
        <f t="shared" si="76"/>
        <v>0</v>
      </c>
      <c r="F1072" s="334" t="str">
        <f t="shared" si="77"/>
        <v>否</v>
      </c>
      <c r="G1072" s="181" t="str">
        <f t="shared" si="78"/>
        <v>项</v>
      </c>
      <c r="H1072" s="181"/>
      <c r="I1072" s="181" t="e">
        <f>SUMIF(#REF!,'12'!A1072,#REF!)</f>
        <v>#REF!</v>
      </c>
      <c r="J1072" s="181" t="e">
        <f t="shared" si="79"/>
        <v>#REF!</v>
      </c>
    </row>
    <row r="1073" s="260" customFormat="1" ht="36" customHeight="1" spans="1:10">
      <c r="A1073" s="219">
        <v>2150702</v>
      </c>
      <c r="B1073" s="337" t="s">
        <v>188</v>
      </c>
      <c r="C1073" s="206">
        <f>SUMIFS('02'!E:E,'02'!A:A,A1073)</f>
        <v>0</v>
      </c>
      <c r="D1073" s="206">
        <v>0</v>
      </c>
      <c r="E1073" s="336">
        <f t="shared" si="76"/>
        <v>0</v>
      </c>
      <c r="F1073" s="334" t="str">
        <f t="shared" si="77"/>
        <v>否</v>
      </c>
      <c r="G1073" s="181" t="str">
        <f t="shared" si="78"/>
        <v>项</v>
      </c>
      <c r="H1073" s="181"/>
      <c r="I1073" s="181" t="e">
        <f>SUMIF(#REF!,'12'!A1073,#REF!)</f>
        <v>#REF!</v>
      </c>
      <c r="J1073" s="181" t="e">
        <f t="shared" si="79"/>
        <v>#REF!</v>
      </c>
    </row>
    <row r="1074" s="260" customFormat="1" ht="36" customHeight="1" spans="1:10">
      <c r="A1074" s="219">
        <v>2150703</v>
      </c>
      <c r="B1074" s="337" t="s">
        <v>189</v>
      </c>
      <c r="C1074" s="206">
        <f>SUMIFS('02'!E:E,'02'!A:A,A1074)</f>
        <v>0</v>
      </c>
      <c r="D1074" s="206">
        <v>0</v>
      </c>
      <c r="E1074" s="336">
        <f t="shared" si="76"/>
        <v>0</v>
      </c>
      <c r="F1074" s="334" t="str">
        <f t="shared" si="77"/>
        <v>否</v>
      </c>
      <c r="G1074" s="181" t="str">
        <f t="shared" si="78"/>
        <v>项</v>
      </c>
      <c r="H1074" s="181"/>
      <c r="I1074" s="181" t="e">
        <f>SUMIF(#REF!,'12'!A1074,#REF!)</f>
        <v>#REF!</v>
      </c>
      <c r="J1074" s="181" t="e">
        <f t="shared" si="79"/>
        <v>#REF!</v>
      </c>
    </row>
    <row r="1075" s="260" customFormat="1" ht="36" customHeight="1" spans="1:10">
      <c r="A1075" s="219">
        <v>2150704</v>
      </c>
      <c r="B1075" s="337" t="s">
        <v>955</v>
      </c>
      <c r="C1075" s="206">
        <f>SUMIFS('02'!E:E,'02'!A:A,A1075)</f>
        <v>0</v>
      </c>
      <c r="D1075" s="206">
        <v>0</v>
      </c>
      <c r="E1075" s="336">
        <f t="shared" si="76"/>
        <v>0</v>
      </c>
      <c r="F1075" s="334" t="str">
        <f t="shared" si="77"/>
        <v>否</v>
      </c>
      <c r="G1075" s="181" t="str">
        <f t="shared" si="78"/>
        <v>项</v>
      </c>
      <c r="H1075" s="181"/>
      <c r="I1075" s="181" t="e">
        <f>SUMIF(#REF!,'12'!A1075,#REF!)</f>
        <v>#REF!</v>
      </c>
      <c r="J1075" s="181" t="e">
        <f t="shared" si="79"/>
        <v>#REF!</v>
      </c>
    </row>
    <row r="1076" s="260" customFormat="1" ht="36" customHeight="1" spans="1:10">
      <c r="A1076" s="219">
        <v>2150705</v>
      </c>
      <c r="B1076" s="337" t="s">
        <v>956</v>
      </c>
      <c r="C1076" s="206">
        <f>SUMIFS('02'!E:E,'02'!A:A,A1076)</f>
        <v>0</v>
      </c>
      <c r="D1076" s="206">
        <v>0</v>
      </c>
      <c r="E1076" s="336">
        <f t="shared" si="76"/>
        <v>0</v>
      </c>
      <c r="F1076" s="334" t="str">
        <f t="shared" si="77"/>
        <v>否</v>
      </c>
      <c r="G1076" s="181" t="str">
        <f t="shared" si="78"/>
        <v>项</v>
      </c>
      <c r="H1076" s="181"/>
      <c r="I1076" s="181" t="e">
        <f>SUMIF(#REF!,'12'!A1076,#REF!)</f>
        <v>#REF!</v>
      </c>
      <c r="J1076" s="181" t="e">
        <f t="shared" si="79"/>
        <v>#REF!</v>
      </c>
    </row>
    <row r="1077" s="260" customFormat="1" ht="36" customHeight="1" spans="1:10">
      <c r="A1077" s="219">
        <v>2150799</v>
      </c>
      <c r="B1077" s="337" t="s">
        <v>957</v>
      </c>
      <c r="C1077" s="206">
        <f>SUMIFS('02'!E:E,'02'!A:A,A1077)</f>
        <v>0</v>
      </c>
      <c r="D1077" s="206">
        <v>0</v>
      </c>
      <c r="E1077" s="336">
        <f t="shared" si="76"/>
        <v>0</v>
      </c>
      <c r="F1077" s="334" t="str">
        <f t="shared" si="77"/>
        <v>否</v>
      </c>
      <c r="G1077" s="181" t="str">
        <f t="shared" si="78"/>
        <v>项</v>
      </c>
      <c r="H1077" s="181"/>
      <c r="I1077" s="181" t="e">
        <f>SUMIF(#REF!,'12'!A1077,#REF!)</f>
        <v>#REF!</v>
      </c>
      <c r="J1077" s="181" t="e">
        <f t="shared" si="79"/>
        <v>#REF!</v>
      </c>
    </row>
    <row r="1078" ht="36" customHeight="1" spans="1:10">
      <c r="A1078" s="219">
        <v>21508</v>
      </c>
      <c r="B1078" s="335" t="s">
        <v>958</v>
      </c>
      <c r="C1078" s="147">
        <f>SUM(C1079:C1085)</f>
        <v>0</v>
      </c>
      <c r="D1078" s="147">
        <f>SUM(D1079:D1085)</f>
        <v>0</v>
      </c>
      <c r="E1078" s="336">
        <f t="shared" si="76"/>
        <v>0</v>
      </c>
      <c r="F1078" s="334" t="str">
        <f t="shared" si="77"/>
        <v>否</v>
      </c>
      <c r="G1078" s="181" t="str">
        <f t="shared" si="78"/>
        <v>款</v>
      </c>
      <c r="I1078" s="181" t="e">
        <f>SUMIF(#REF!,'12'!A1078,#REF!)</f>
        <v>#REF!</v>
      </c>
      <c r="J1078" s="181" t="e">
        <f t="shared" si="79"/>
        <v>#REF!</v>
      </c>
    </row>
    <row r="1079" s="260" customFormat="1" ht="36" customHeight="1" spans="1:10">
      <c r="A1079" s="219">
        <v>2150801</v>
      </c>
      <c r="B1079" s="337" t="s">
        <v>187</v>
      </c>
      <c r="C1079" s="206">
        <f>SUMIFS('02'!E:E,'02'!A:A,A1079)</f>
        <v>0</v>
      </c>
      <c r="D1079" s="206">
        <v>0</v>
      </c>
      <c r="E1079" s="336">
        <f t="shared" si="76"/>
        <v>0</v>
      </c>
      <c r="F1079" s="334" t="str">
        <f t="shared" si="77"/>
        <v>否</v>
      </c>
      <c r="G1079" s="181" t="str">
        <f t="shared" si="78"/>
        <v>项</v>
      </c>
      <c r="H1079" s="181"/>
      <c r="I1079" s="181" t="e">
        <f>SUMIF(#REF!,'12'!A1079,#REF!)</f>
        <v>#REF!</v>
      </c>
      <c r="J1079" s="181" t="e">
        <f t="shared" si="79"/>
        <v>#REF!</v>
      </c>
    </row>
    <row r="1080" s="260" customFormat="1" ht="36" customHeight="1" spans="1:10">
      <c r="A1080" s="219">
        <v>2150802</v>
      </c>
      <c r="B1080" s="337" t="s">
        <v>188</v>
      </c>
      <c r="C1080" s="206">
        <f>SUMIFS('02'!E:E,'02'!A:A,A1080)</f>
        <v>0</v>
      </c>
      <c r="D1080" s="206">
        <v>0</v>
      </c>
      <c r="E1080" s="336">
        <f t="shared" si="76"/>
        <v>0</v>
      </c>
      <c r="F1080" s="334" t="str">
        <f t="shared" si="77"/>
        <v>否</v>
      </c>
      <c r="G1080" s="181" t="str">
        <f t="shared" si="78"/>
        <v>项</v>
      </c>
      <c r="H1080" s="181"/>
      <c r="I1080" s="181" t="e">
        <f>SUMIF(#REF!,'12'!A1080,#REF!)</f>
        <v>#REF!</v>
      </c>
      <c r="J1080" s="181" t="e">
        <f t="shared" si="79"/>
        <v>#REF!</v>
      </c>
    </row>
    <row r="1081" s="260" customFormat="1" ht="36" customHeight="1" spans="1:10">
      <c r="A1081" s="219">
        <v>2150803</v>
      </c>
      <c r="B1081" s="337" t="s">
        <v>189</v>
      </c>
      <c r="C1081" s="206">
        <f>SUMIFS('02'!E:E,'02'!A:A,A1081)</f>
        <v>0</v>
      </c>
      <c r="D1081" s="206">
        <v>0</v>
      </c>
      <c r="E1081" s="336">
        <f t="shared" si="76"/>
        <v>0</v>
      </c>
      <c r="F1081" s="334" t="str">
        <f t="shared" si="77"/>
        <v>否</v>
      </c>
      <c r="G1081" s="181" t="str">
        <f t="shared" si="78"/>
        <v>项</v>
      </c>
      <c r="H1081" s="181"/>
      <c r="I1081" s="181" t="e">
        <f>SUMIF(#REF!,'12'!A1081,#REF!)</f>
        <v>#REF!</v>
      </c>
      <c r="J1081" s="181" t="e">
        <f t="shared" si="79"/>
        <v>#REF!</v>
      </c>
    </row>
    <row r="1082" s="260" customFormat="1" ht="36" customHeight="1" spans="1:10">
      <c r="A1082" s="219">
        <v>2150804</v>
      </c>
      <c r="B1082" s="337" t="s">
        <v>959</v>
      </c>
      <c r="C1082" s="206">
        <f>SUMIFS('02'!E:E,'02'!A:A,A1082)</f>
        <v>0</v>
      </c>
      <c r="D1082" s="206">
        <v>0</v>
      </c>
      <c r="E1082" s="336">
        <f t="shared" si="76"/>
        <v>0</v>
      </c>
      <c r="F1082" s="334" t="str">
        <f t="shared" si="77"/>
        <v>否</v>
      </c>
      <c r="G1082" s="181" t="str">
        <f t="shared" si="78"/>
        <v>项</v>
      </c>
      <c r="H1082" s="181"/>
      <c r="I1082" s="181" t="e">
        <f>SUMIF(#REF!,'12'!A1082,#REF!)</f>
        <v>#REF!</v>
      </c>
      <c r="J1082" s="181" t="e">
        <f t="shared" si="79"/>
        <v>#REF!</v>
      </c>
    </row>
    <row r="1083" s="260" customFormat="1" ht="36" customHeight="1" spans="1:10">
      <c r="A1083" s="219">
        <v>2150805</v>
      </c>
      <c r="B1083" s="337" t="s">
        <v>960</v>
      </c>
      <c r="C1083" s="206">
        <f>SUMIFS('02'!E:E,'02'!A:A,A1083)</f>
        <v>0</v>
      </c>
      <c r="D1083" s="206">
        <v>0</v>
      </c>
      <c r="E1083" s="336">
        <f t="shared" si="76"/>
        <v>0</v>
      </c>
      <c r="F1083" s="334" t="str">
        <f t="shared" si="77"/>
        <v>否</v>
      </c>
      <c r="G1083" s="181" t="str">
        <f t="shared" si="78"/>
        <v>项</v>
      </c>
      <c r="H1083" s="181"/>
      <c r="I1083" s="181" t="e">
        <f>SUMIF(#REF!,'12'!A1083,#REF!)</f>
        <v>#REF!</v>
      </c>
      <c r="J1083" s="181" t="e">
        <f t="shared" si="79"/>
        <v>#REF!</v>
      </c>
    </row>
    <row r="1084" s="260" customFormat="1" ht="36" customHeight="1" spans="1:10">
      <c r="A1084" s="338">
        <v>2150806</v>
      </c>
      <c r="B1084" s="343" t="s">
        <v>961</v>
      </c>
      <c r="C1084" s="206">
        <f>SUMIFS('02'!E:E,'02'!A:A,A1084)</f>
        <v>0</v>
      </c>
      <c r="D1084" s="206">
        <v>0</v>
      </c>
      <c r="E1084" s="336">
        <f t="shared" ref="E1084:E1147" si="80">IFERROR(IF(C1084&lt;0,"",IFERROR(D1084/C1084,0))*100,0)</f>
        <v>0</v>
      </c>
      <c r="F1084" s="334" t="str">
        <f t="shared" si="77"/>
        <v>否</v>
      </c>
      <c r="G1084" s="181" t="str">
        <f t="shared" si="78"/>
        <v>项</v>
      </c>
      <c r="H1084" s="181"/>
      <c r="I1084" s="181" t="e">
        <f>SUMIF(#REF!,'12'!A1084,#REF!)</f>
        <v>#REF!</v>
      </c>
      <c r="J1084" s="181" t="e">
        <f t="shared" si="79"/>
        <v>#REF!</v>
      </c>
    </row>
    <row r="1085" s="260" customFormat="1" ht="36" customHeight="1" spans="1:10">
      <c r="A1085" s="219">
        <v>2150899</v>
      </c>
      <c r="B1085" s="337" t="s">
        <v>962</v>
      </c>
      <c r="C1085" s="206">
        <f>SUMIFS('02'!E:E,'02'!A:A,A1085)</f>
        <v>0</v>
      </c>
      <c r="D1085" s="206">
        <v>0</v>
      </c>
      <c r="E1085" s="336">
        <f t="shared" si="80"/>
        <v>0</v>
      </c>
      <c r="F1085" s="334" t="str">
        <f t="shared" ref="F1085:F1148" si="81">IF(LEN(A1085)=3,"是",IF(B1085&lt;&gt;"",IF(SUM(C1085:D1085)&lt;&gt;0,"是","否"),"是"))</f>
        <v>否</v>
      </c>
      <c r="G1085" s="181" t="str">
        <f t="shared" ref="G1085:G1148" si="82">IF(LEN(A1085)=3,"类",IF(LEN(A1085)=5,"款","项"))</f>
        <v>项</v>
      </c>
      <c r="H1085" s="181"/>
      <c r="I1085" s="181" t="e">
        <f>SUMIF(#REF!,'12'!A1085,#REF!)</f>
        <v>#REF!</v>
      </c>
      <c r="J1085" s="181" t="e">
        <f t="shared" ref="J1085:J1148" si="83">D1085-I1085</f>
        <v>#REF!</v>
      </c>
    </row>
    <row r="1086" ht="36" customHeight="1" spans="1:10">
      <c r="A1086" s="219">
        <v>21599</v>
      </c>
      <c r="B1086" s="335" t="s">
        <v>963</v>
      </c>
      <c r="C1086" s="147">
        <f>SUM(C1087:C1091)</f>
        <v>0</v>
      </c>
      <c r="D1086" s="147">
        <f>SUM(D1087:D1091)</f>
        <v>0</v>
      </c>
      <c r="E1086" s="336">
        <f t="shared" si="80"/>
        <v>0</v>
      </c>
      <c r="F1086" s="334" t="str">
        <f t="shared" si="81"/>
        <v>否</v>
      </c>
      <c r="G1086" s="181" t="str">
        <f t="shared" si="82"/>
        <v>款</v>
      </c>
      <c r="I1086" s="181" t="e">
        <f>SUMIF(#REF!,'12'!A1086,#REF!)</f>
        <v>#REF!</v>
      </c>
      <c r="J1086" s="181" t="e">
        <f t="shared" si="83"/>
        <v>#REF!</v>
      </c>
    </row>
    <row r="1087" s="260" customFormat="1" ht="36" customHeight="1" spans="1:10">
      <c r="A1087" s="219">
        <v>2159901</v>
      </c>
      <c r="B1087" s="337" t="s">
        <v>964</v>
      </c>
      <c r="C1087" s="206">
        <f>SUMIFS('02'!E:E,'02'!A:A,A1087)</f>
        <v>0</v>
      </c>
      <c r="D1087" s="206">
        <v>0</v>
      </c>
      <c r="E1087" s="336">
        <f t="shared" si="80"/>
        <v>0</v>
      </c>
      <c r="F1087" s="334" t="str">
        <f t="shared" si="81"/>
        <v>否</v>
      </c>
      <c r="G1087" s="181" t="str">
        <f t="shared" si="82"/>
        <v>项</v>
      </c>
      <c r="H1087" s="181"/>
      <c r="I1087" s="181" t="e">
        <f>SUMIF(#REF!,'12'!A1087,#REF!)</f>
        <v>#REF!</v>
      </c>
      <c r="J1087" s="181" t="e">
        <f t="shared" si="83"/>
        <v>#REF!</v>
      </c>
    </row>
    <row r="1088" s="260" customFormat="1" ht="36" customHeight="1" spans="1:10">
      <c r="A1088" s="219">
        <v>2159904</v>
      </c>
      <c r="B1088" s="337" t="s">
        <v>965</v>
      </c>
      <c r="C1088" s="206">
        <f>SUMIFS('02'!E:E,'02'!A:A,A1088)</f>
        <v>0</v>
      </c>
      <c r="D1088" s="206">
        <v>0</v>
      </c>
      <c r="E1088" s="336">
        <f t="shared" si="80"/>
        <v>0</v>
      </c>
      <c r="F1088" s="334" t="str">
        <f t="shared" si="81"/>
        <v>否</v>
      </c>
      <c r="G1088" s="181" t="str">
        <f t="shared" si="82"/>
        <v>项</v>
      </c>
      <c r="H1088" s="181"/>
      <c r="I1088" s="181" t="e">
        <f>SUMIF(#REF!,'12'!A1088,#REF!)</f>
        <v>#REF!</v>
      </c>
      <c r="J1088" s="181" t="e">
        <f t="shared" si="83"/>
        <v>#REF!</v>
      </c>
    </row>
    <row r="1089" s="260" customFormat="1" ht="36" customHeight="1" spans="1:10">
      <c r="A1089" s="219">
        <v>2159905</v>
      </c>
      <c r="B1089" s="337" t="s">
        <v>966</v>
      </c>
      <c r="C1089" s="206">
        <f>SUMIFS('02'!E:E,'02'!A:A,A1089)</f>
        <v>0</v>
      </c>
      <c r="D1089" s="206">
        <v>0</v>
      </c>
      <c r="E1089" s="336">
        <f t="shared" si="80"/>
        <v>0</v>
      </c>
      <c r="F1089" s="334" t="str">
        <f t="shared" si="81"/>
        <v>否</v>
      </c>
      <c r="G1089" s="181" t="str">
        <f t="shared" si="82"/>
        <v>项</v>
      </c>
      <c r="H1089" s="181"/>
      <c r="I1089" s="181" t="e">
        <f>SUMIF(#REF!,'12'!A1089,#REF!)</f>
        <v>#REF!</v>
      </c>
      <c r="J1089" s="181" t="e">
        <f t="shared" si="83"/>
        <v>#REF!</v>
      </c>
    </row>
    <row r="1090" s="260" customFormat="1" ht="36" customHeight="1" spans="1:10">
      <c r="A1090" s="219">
        <v>2159906</v>
      </c>
      <c r="B1090" s="337" t="s">
        <v>967</v>
      </c>
      <c r="C1090" s="206">
        <f>SUMIFS('02'!E:E,'02'!A:A,A1090)</f>
        <v>0</v>
      </c>
      <c r="D1090" s="206">
        <v>0</v>
      </c>
      <c r="E1090" s="336">
        <f t="shared" si="80"/>
        <v>0</v>
      </c>
      <c r="F1090" s="334" t="str">
        <f t="shared" si="81"/>
        <v>否</v>
      </c>
      <c r="G1090" s="181" t="str">
        <f t="shared" si="82"/>
        <v>项</v>
      </c>
      <c r="H1090" s="181"/>
      <c r="I1090" s="181" t="e">
        <f>SUMIF(#REF!,'12'!A1090,#REF!)</f>
        <v>#REF!</v>
      </c>
      <c r="J1090" s="181" t="e">
        <f t="shared" si="83"/>
        <v>#REF!</v>
      </c>
    </row>
    <row r="1091" s="260" customFormat="1" ht="36" customHeight="1" spans="1:10">
      <c r="A1091" s="219">
        <v>2159999</v>
      </c>
      <c r="B1091" s="337" t="s">
        <v>963</v>
      </c>
      <c r="C1091" s="206">
        <f>SUMIFS('02'!E:E,'02'!A:A,A1091)</f>
        <v>0</v>
      </c>
      <c r="D1091" s="206">
        <v>0</v>
      </c>
      <c r="E1091" s="336">
        <f t="shared" si="80"/>
        <v>0</v>
      </c>
      <c r="F1091" s="334" t="str">
        <f t="shared" si="81"/>
        <v>否</v>
      </c>
      <c r="G1091" s="181" t="str">
        <f t="shared" si="82"/>
        <v>项</v>
      </c>
      <c r="H1091" s="181"/>
      <c r="I1091" s="181" t="e">
        <f>SUMIF(#REF!,'12'!A1091,#REF!)</f>
        <v>#REF!</v>
      </c>
      <c r="J1091" s="181" t="e">
        <f t="shared" si="83"/>
        <v>#REF!</v>
      </c>
    </row>
    <row r="1092" ht="23.5" customHeight="1" spans="1:10">
      <c r="A1092" s="340">
        <v>216</v>
      </c>
      <c r="B1092" s="332" t="s">
        <v>152</v>
      </c>
      <c r="C1092" s="216">
        <f>SUM(C1093,C1103,C1109)</f>
        <v>198</v>
      </c>
      <c r="D1092" s="216">
        <f>SUM(D1093,D1103,D1109)</f>
        <v>146</v>
      </c>
      <c r="E1092" s="333">
        <f t="shared" si="80"/>
        <v>73.7373737373737</v>
      </c>
      <c r="F1092" s="334" t="str">
        <f t="shared" si="81"/>
        <v>是</v>
      </c>
      <c r="G1092" s="181" t="str">
        <f t="shared" si="82"/>
        <v>类</v>
      </c>
      <c r="I1092" s="181" t="e">
        <f>SUMIF(#REF!,'12'!A1092,#REF!)</f>
        <v>#REF!</v>
      </c>
      <c r="J1092" s="181" t="e">
        <f t="shared" si="83"/>
        <v>#REF!</v>
      </c>
    </row>
    <row r="1093" ht="23.5" customHeight="1" spans="1:10">
      <c r="A1093" s="219">
        <v>21602</v>
      </c>
      <c r="B1093" s="335" t="s">
        <v>968</v>
      </c>
      <c r="C1093" s="147">
        <f>SUM(C1094:C1102)</f>
        <v>198</v>
      </c>
      <c r="D1093" s="147">
        <f>SUM(D1094:D1102)</f>
        <v>146</v>
      </c>
      <c r="E1093" s="336">
        <f t="shared" si="80"/>
        <v>73.7373737373737</v>
      </c>
      <c r="F1093" s="334" t="str">
        <f t="shared" si="81"/>
        <v>是</v>
      </c>
      <c r="G1093" s="181" t="str">
        <f t="shared" si="82"/>
        <v>款</v>
      </c>
      <c r="I1093" s="181" t="e">
        <f>SUMIF(#REF!,'12'!A1093,#REF!)</f>
        <v>#REF!</v>
      </c>
      <c r="J1093" s="181" t="e">
        <f t="shared" si="83"/>
        <v>#REF!</v>
      </c>
    </row>
    <row r="1094" s="260" customFormat="1" ht="23.5" customHeight="1" spans="1:10">
      <c r="A1094" s="219">
        <v>2160201</v>
      </c>
      <c r="B1094" s="337" t="s">
        <v>187</v>
      </c>
      <c r="C1094" s="206">
        <f>SUMIFS('02'!E:E,'02'!A:A,A1094)</f>
        <v>152</v>
      </c>
      <c r="D1094" s="206">
        <v>146</v>
      </c>
      <c r="E1094" s="336">
        <f t="shared" si="80"/>
        <v>96.0526315789474</v>
      </c>
      <c r="F1094" s="334" t="str">
        <f t="shared" si="81"/>
        <v>是</v>
      </c>
      <c r="G1094" s="181" t="str">
        <f t="shared" si="82"/>
        <v>项</v>
      </c>
      <c r="H1094" s="181"/>
      <c r="I1094" s="181" t="e">
        <f>SUMIF(#REF!,'12'!A1094,#REF!)</f>
        <v>#REF!</v>
      </c>
      <c r="J1094" s="181" t="e">
        <f t="shared" si="83"/>
        <v>#REF!</v>
      </c>
    </row>
    <row r="1095" s="260" customFormat="1" ht="36" customHeight="1" spans="1:10">
      <c r="A1095" s="219">
        <v>2160202</v>
      </c>
      <c r="B1095" s="337" t="s">
        <v>188</v>
      </c>
      <c r="C1095" s="206">
        <f>SUMIFS('02'!E:E,'02'!A:A,A1095)</f>
        <v>0</v>
      </c>
      <c r="D1095" s="206">
        <v>0</v>
      </c>
      <c r="E1095" s="336">
        <f t="shared" si="80"/>
        <v>0</v>
      </c>
      <c r="F1095" s="334" t="str">
        <f t="shared" si="81"/>
        <v>否</v>
      </c>
      <c r="G1095" s="181" t="str">
        <f t="shared" si="82"/>
        <v>项</v>
      </c>
      <c r="H1095" s="181"/>
      <c r="I1095" s="181" t="e">
        <f>SUMIF(#REF!,'12'!A1095,#REF!)</f>
        <v>#REF!</v>
      </c>
      <c r="J1095" s="181" t="e">
        <f t="shared" si="83"/>
        <v>#REF!</v>
      </c>
    </row>
    <row r="1096" s="260" customFormat="1" ht="36" customHeight="1" spans="1:10">
      <c r="A1096" s="219">
        <v>2160203</v>
      </c>
      <c r="B1096" s="337" t="s">
        <v>189</v>
      </c>
      <c r="C1096" s="206">
        <f>SUMIFS('02'!E:E,'02'!A:A,A1096)</f>
        <v>0</v>
      </c>
      <c r="D1096" s="206">
        <v>0</v>
      </c>
      <c r="E1096" s="336">
        <f t="shared" si="80"/>
        <v>0</v>
      </c>
      <c r="F1096" s="334" t="str">
        <f t="shared" si="81"/>
        <v>否</v>
      </c>
      <c r="G1096" s="181" t="str">
        <f t="shared" si="82"/>
        <v>项</v>
      </c>
      <c r="H1096" s="181"/>
      <c r="I1096" s="181" t="e">
        <f>SUMIF(#REF!,'12'!A1096,#REF!)</f>
        <v>#REF!</v>
      </c>
      <c r="J1096" s="181" t="e">
        <f t="shared" si="83"/>
        <v>#REF!</v>
      </c>
    </row>
    <row r="1097" s="260" customFormat="1" ht="36" customHeight="1" spans="1:10">
      <c r="A1097" s="219">
        <v>2160216</v>
      </c>
      <c r="B1097" s="337" t="s">
        <v>969</v>
      </c>
      <c r="C1097" s="206">
        <f>SUMIFS('02'!E:E,'02'!A:A,A1097)</f>
        <v>0</v>
      </c>
      <c r="D1097" s="206">
        <v>0</v>
      </c>
      <c r="E1097" s="336">
        <f t="shared" si="80"/>
        <v>0</v>
      </c>
      <c r="F1097" s="334" t="str">
        <f t="shared" si="81"/>
        <v>否</v>
      </c>
      <c r="G1097" s="181" t="str">
        <f t="shared" si="82"/>
        <v>项</v>
      </c>
      <c r="H1097" s="181"/>
      <c r="I1097" s="181" t="e">
        <f>SUMIF(#REF!,'12'!A1097,#REF!)</f>
        <v>#REF!</v>
      </c>
      <c r="J1097" s="181" t="e">
        <f t="shared" si="83"/>
        <v>#REF!</v>
      </c>
    </row>
    <row r="1098" s="260" customFormat="1" ht="23.5" customHeight="1" spans="1:10">
      <c r="A1098" s="219">
        <v>2160217</v>
      </c>
      <c r="B1098" s="337" t="s">
        <v>970</v>
      </c>
      <c r="C1098" s="206">
        <f>SUMIFS('02'!E:E,'02'!A:A,A1098)</f>
        <v>46</v>
      </c>
      <c r="D1098" s="206">
        <v>0</v>
      </c>
      <c r="E1098" s="336">
        <f t="shared" si="80"/>
        <v>0</v>
      </c>
      <c r="F1098" s="334" t="str">
        <f t="shared" si="81"/>
        <v>是</v>
      </c>
      <c r="G1098" s="181" t="str">
        <f t="shared" si="82"/>
        <v>项</v>
      </c>
      <c r="H1098" s="181"/>
      <c r="I1098" s="181" t="e">
        <f>SUMIF(#REF!,'12'!A1098,#REF!)</f>
        <v>#REF!</v>
      </c>
      <c r="J1098" s="181" t="e">
        <f t="shared" si="83"/>
        <v>#REF!</v>
      </c>
    </row>
    <row r="1099" s="260" customFormat="1" ht="36" customHeight="1" spans="1:10">
      <c r="A1099" s="219">
        <v>2160218</v>
      </c>
      <c r="B1099" s="337" t="s">
        <v>971</v>
      </c>
      <c r="C1099" s="206">
        <f>SUMIFS('02'!E:E,'02'!A:A,A1099)</f>
        <v>0</v>
      </c>
      <c r="D1099" s="206">
        <v>0</v>
      </c>
      <c r="E1099" s="336">
        <f t="shared" si="80"/>
        <v>0</v>
      </c>
      <c r="F1099" s="334" t="str">
        <f t="shared" si="81"/>
        <v>否</v>
      </c>
      <c r="G1099" s="181" t="str">
        <f t="shared" si="82"/>
        <v>项</v>
      </c>
      <c r="H1099" s="181"/>
      <c r="I1099" s="181" t="e">
        <f>SUMIF(#REF!,'12'!A1099,#REF!)</f>
        <v>#REF!</v>
      </c>
      <c r="J1099" s="181" t="e">
        <f t="shared" si="83"/>
        <v>#REF!</v>
      </c>
    </row>
    <row r="1100" s="260" customFormat="1" ht="36" customHeight="1" spans="1:10">
      <c r="A1100" s="219">
        <v>2160219</v>
      </c>
      <c r="B1100" s="337" t="s">
        <v>972</v>
      </c>
      <c r="C1100" s="206">
        <f>SUMIFS('02'!E:E,'02'!A:A,A1100)</f>
        <v>0</v>
      </c>
      <c r="D1100" s="206">
        <v>0</v>
      </c>
      <c r="E1100" s="336">
        <f t="shared" si="80"/>
        <v>0</v>
      </c>
      <c r="F1100" s="334" t="str">
        <f t="shared" si="81"/>
        <v>否</v>
      </c>
      <c r="G1100" s="181" t="str">
        <f t="shared" si="82"/>
        <v>项</v>
      </c>
      <c r="H1100" s="181"/>
      <c r="I1100" s="181" t="e">
        <f>SUMIF(#REF!,'12'!A1100,#REF!)</f>
        <v>#REF!</v>
      </c>
      <c r="J1100" s="181" t="e">
        <f t="shared" si="83"/>
        <v>#REF!</v>
      </c>
    </row>
    <row r="1101" s="260" customFormat="1" ht="36" customHeight="1" spans="1:10">
      <c r="A1101" s="219">
        <v>2160250</v>
      </c>
      <c r="B1101" s="337" t="s">
        <v>196</v>
      </c>
      <c r="C1101" s="206">
        <f>SUMIFS('02'!E:E,'02'!A:A,A1101)</f>
        <v>0</v>
      </c>
      <c r="D1101" s="206">
        <v>0</v>
      </c>
      <c r="E1101" s="336">
        <f t="shared" si="80"/>
        <v>0</v>
      </c>
      <c r="F1101" s="334" t="str">
        <f t="shared" si="81"/>
        <v>否</v>
      </c>
      <c r="G1101" s="181" t="str">
        <f t="shared" si="82"/>
        <v>项</v>
      </c>
      <c r="H1101" s="181"/>
      <c r="I1101" s="181" t="e">
        <f>SUMIF(#REF!,'12'!A1101,#REF!)</f>
        <v>#REF!</v>
      </c>
      <c r="J1101" s="181" t="e">
        <f t="shared" si="83"/>
        <v>#REF!</v>
      </c>
    </row>
    <row r="1102" s="260" customFormat="1" ht="36" customHeight="1" spans="1:10">
      <c r="A1102" s="219">
        <v>2160299</v>
      </c>
      <c r="B1102" s="337" t="s">
        <v>973</v>
      </c>
      <c r="C1102" s="206">
        <f>SUMIFS('02'!E:E,'02'!A:A,A1102)</f>
        <v>0</v>
      </c>
      <c r="D1102" s="206">
        <v>0</v>
      </c>
      <c r="E1102" s="336">
        <f t="shared" si="80"/>
        <v>0</v>
      </c>
      <c r="F1102" s="334" t="str">
        <f t="shared" si="81"/>
        <v>否</v>
      </c>
      <c r="G1102" s="181" t="str">
        <f t="shared" si="82"/>
        <v>项</v>
      </c>
      <c r="H1102" s="181"/>
      <c r="I1102" s="181" t="e">
        <f>SUMIF(#REF!,'12'!A1102,#REF!)</f>
        <v>#REF!</v>
      </c>
      <c r="J1102" s="181" t="e">
        <f t="shared" si="83"/>
        <v>#REF!</v>
      </c>
    </row>
    <row r="1103" ht="36" customHeight="1" spans="1:10">
      <c r="A1103" s="219">
        <v>21606</v>
      </c>
      <c r="B1103" s="335" t="s">
        <v>974</v>
      </c>
      <c r="C1103" s="147">
        <f>SUM(C1104:C1108)</f>
        <v>0</v>
      </c>
      <c r="D1103" s="147">
        <f>SUM(D1104:D1108)</f>
        <v>0</v>
      </c>
      <c r="E1103" s="336">
        <f t="shared" si="80"/>
        <v>0</v>
      </c>
      <c r="F1103" s="334" t="str">
        <f t="shared" si="81"/>
        <v>否</v>
      </c>
      <c r="G1103" s="181" t="str">
        <f t="shared" si="82"/>
        <v>款</v>
      </c>
      <c r="I1103" s="181" t="e">
        <f>SUMIF(#REF!,'12'!A1103,#REF!)</f>
        <v>#REF!</v>
      </c>
      <c r="J1103" s="181" t="e">
        <f t="shared" si="83"/>
        <v>#REF!</v>
      </c>
    </row>
    <row r="1104" s="260" customFormat="1" ht="36" customHeight="1" spans="1:10">
      <c r="A1104" s="219">
        <v>2160601</v>
      </c>
      <c r="B1104" s="337" t="s">
        <v>187</v>
      </c>
      <c r="C1104" s="206">
        <f>SUMIFS('02'!E:E,'02'!A:A,A1104)</f>
        <v>0</v>
      </c>
      <c r="D1104" s="206">
        <v>0</v>
      </c>
      <c r="E1104" s="336">
        <f t="shared" si="80"/>
        <v>0</v>
      </c>
      <c r="F1104" s="334" t="str">
        <f t="shared" si="81"/>
        <v>否</v>
      </c>
      <c r="G1104" s="181" t="str">
        <f t="shared" si="82"/>
        <v>项</v>
      </c>
      <c r="H1104" s="181"/>
      <c r="I1104" s="181" t="e">
        <f>SUMIF(#REF!,'12'!A1104,#REF!)</f>
        <v>#REF!</v>
      </c>
      <c r="J1104" s="181" t="e">
        <f t="shared" si="83"/>
        <v>#REF!</v>
      </c>
    </row>
    <row r="1105" s="260" customFormat="1" ht="36" customHeight="1" spans="1:10">
      <c r="A1105" s="219">
        <v>2160602</v>
      </c>
      <c r="B1105" s="337" t="s">
        <v>188</v>
      </c>
      <c r="C1105" s="206">
        <f>SUMIFS('02'!E:E,'02'!A:A,A1105)</f>
        <v>0</v>
      </c>
      <c r="D1105" s="206">
        <v>0</v>
      </c>
      <c r="E1105" s="336">
        <f t="shared" si="80"/>
        <v>0</v>
      </c>
      <c r="F1105" s="334" t="str">
        <f t="shared" si="81"/>
        <v>否</v>
      </c>
      <c r="G1105" s="181" t="str">
        <f t="shared" si="82"/>
        <v>项</v>
      </c>
      <c r="H1105" s="181"/>
      <c r="I1105" s="181" t="e">
        <f>SUMIF(#REF!,'12'!A1105,#REF!)</f>
        <v>#REF!</v>
      </c>
      <c r="J1105" s="181" t="e">
        <f t="shared" si="83"/>
        <v>#REF!</v>
      </c>
    </row>
    <row r="1106" s="260" customFormat="1" ht="36" customHeight="1" spans="1:10">
      <c r="A1106" s="219">
        <v>2160603</v>
      </c>
      <c r="B1106" s="337" t="s">
        <v>189</v>
      </c>
      <c r="C1106" s="206">
        <f>SUMIFS('02'!E:E,'02'!A:A,A1106)</f>
        <v>0</v>
      </c>
      <c r="D1106" s="206">
        <v>0</v>
      </c>
      <c r="E1106" s="336">
        <f t="shared" si="80"/>
        <v>0</v>
      </c>
      <c r="F1106" s="334" t="str">
        <f t="shared" si="81"/>
        <v>否</v>
      </c>
      <c r="G1106" s="181" t="str">
        <f t="shared" si="82"/>
        <v>项</v>
      </c>
      <c r="H1106" s="181"/>
      <c r="I1106" s="181" t="e">
        <f>SUMIF(#REF!,'12'!A1106,#REF!)</f>
        <v>#REF!</v>
      </c>
      <c r="J1106" s="181" t="e">
        <f t="shared" si="83"/>
        <v>#REF!</v>
      </c>
    </row>
    <row r="1107" s="260" customFormat="1" ht="36" customHeight="1" spans="1:10">
      <c r="A1107" s="219">
        <v>2160607</v>
      </c>
      <c r="B1107" s="337" t="s">
        <v>975</v>
      </c>
      <c r="C1107" s="206">
        <f>SUMIFS('02'!E:E,'02'!A:A,A1107)</f>
        <v>0</v>
      </c>
      <c r="D1107" s="206">
        <v>0</v>
      </c>
      <c r="E1107" s="336">
        <f t="shared" si="80"/>
        <v>0</v>
      </c>
      <c r="F1107" s="334" t="str">
        <f t="shared" si="81"/>
        <v>否</v>
      </c>
      <c r="G1107" s="181" t="str">
        <f t="shared" si="82"/>
        <v>项</v>
      </c>
      <c r="H1107" s="181"/>
      <c r="I1107" s="181" t="e">
        <f>SUMIF(#REF!,'12'!A1107,#REF!)</f>
        <v>#REF!</v>
      </c>
      <c r="J1107" s="181" t="e">
        <f t="shared" si="83"/>
        <v>#REF!</v>
      </c>
    </row>
    <row r="1108" s="260" customFormat="1" ht="36" customHeight="1" spans="1:10">
      <c r="A1108" s="219">
        <v>2160699</v>
      </c>
      <c r="B1108" s="337" t="s">
        <v>976</v>
      </c>
      <c r="C1108" s="206">
        <f>SUMIFS('02'!E:E,'02'!A:A,A1108)</f>
        <v>0</v>
      </c>
      <c r="D1108" s="206">
        <v>0</v>
      </c>
      <c r="E1108" s="336">
        <f t="shared" si="80"/>
        <v>0</v>
      </c>
      <c r="F1108" s="334" t="str">
        <f t="shared" si="81"/>
        <v>否</v>
      </c>
      <c r="G1108" s="181" t="str">
        <f t="shared" si="82"/>
        <v>项</v>
      </c>
      <c r="H1108" s="181"/>
      <c r="I1108" s="181" t="e">
        <f>SUMIF(#REF!,'12'!A1108,#REF!)</f>
        <v>#REF!</v>
      </c>
      <c r="J1108" s="181" t="e">
        <f t="shared" si="83"/>
        <v>#REF!</v>
      </c>
    </row>
    <row r="1109" ht="36" customHeight="1" spans="1:10">
      <c r="A1109" s="219">
        <v>21699</v>
      </c>
      <c r="B1109" s="335" t="s">
        <v>977</v>
      </c>
      <c r="C1109" s="147">
        <f>SUM(C1110:C1111)</f>
        <v>0</v>
      </c>
      <c r="D1109" s="147">
        <f>SUM(D1110:D1111)</f>
        <v>0</v>
      </c>
      <c r="E1109" s="336">
        <f t="shared" si="80"/>
        <v>0</v>
      </c>
      <c r="F1109" s="334" t="str">
        <f t="shared" si="81"/>
        <v>否</v>
      </c>
      <c r="G1109" s="181" t="str">
        <f t="shared" si="82"/>
        <v>款</v>
      </c>
      <c r="I1109" s="181" t="e">
        <f>SUMIF(#REF!,'12'!A1109,#REF!)</f>
        <v>#REF!</v>
      </c>
      <c r="J1109" s="181" t="e">
        <f t="shared" si="83"/>
        <v>#REF!</v>
      </c>
    </row>
    <row r="1110" s="260" customFormat="1" ht="36" customHeight="1" spans="1:10">
      <c r="A1110" s="219">
        <v>2169901</v>
      </c>
      <c r="B1110" s="337" t="s">
        <v>978</v>
      </c>
      <c r="C1110" s="206">
        <f>SUMIFS('02'!E:E,'02'!A:A,A1110)</f>
        <v>0</v>
      </c>
      <c r="D1110" s="206">
        <v>0</v>
      </c>
      <c r="E1110" s="336">
        <f t="shared" si="80"/>
        <v>0</v>
      </c>
      <c r="F1110" s="334" t="str">
        <f t="shared" si="81"/>
        <v>否</v>
      </c>
      <c r="G1110" s="181" t="str">
        <f t="shared" si="82"/>
        <v>项</v>
      </c>
      <c r="H1110" s="181"/>
      <c r="I1110" s="181" t="e">
        <f>SUMIF(#REF!,'12'!A1110,#REF!)</f>
        <v>#REF!</v>
      </c>
      <c r="J1110" s="181" t="e">
        <f t="shared" si="83"/>
        <v>#REF!</v>
      </c>
    </row>
    <row r="1111" s="260" customFormat="1" ht="36" customHeight="1" spans="1:10">
      <c r="A1111" s="219">
        <v>2169999</v>
      </c>
      <c r="B1111" s="337" t="s">
        <v>977</v>
      </c>
      <c r="C1111" s="206">
        <f>SUMIFS('02'!E:E,'02'!A:A,A1111)</f>
        <v>0</v>
      </c>
      <c r="D1111" s="206">
        <v>0</v>
      </c>
      <c r="E1111" s="336">
        <f t="shared" si="80"/>
        <v>0</v>
      </c>
      <c r="F1111" s="334" t="str">
        <f t="shared" si="81"/>
        <v>否</v>
      </c>
      <c r="G1111" s="181" t="str">
        <f t="shared" si="82"/>
        <v>项</v>
      </c>
      <c r="H1111" s="181"/>
      <c r="I1111" s="181" t="e">
        <f>SUMIF(#REF!,'12'!A1111,#REF!)</f>
        <v>#REF!</v>
      </c>
      <c r="J1111" s="181" t="e">
        <f t="shared" si="83"/>
        <v>#REF!</v>
      </c>
    </row>
    <row r="1112" ht="23.5" customHeight="1" spans="1:10">
      <c r="A1112" s="340">
        <v>217</v>
      </c>
      <c r="B1112" s="332" t="s">
        <v>153</v>
      </c>
      <c r="C1112" s="216">
        <f>SUM(C1113,C1120,C1130,C1136)</f>
        <v>21</v>
      </c>
      <c r="D1112" s="216">
        <f>SUM(D1113,D1120,D1130,D1136)</f>
        <v>2</v>
      </c>
      <c r="E1112" s="333">
        <f t="shared" si="80"/>
        <v>9.52380952380952</v>
      </c>
      <c r="F1112" s="334" t="str">
        <f t="shared" si="81"/>
        <v>是</v>
      </c>
      <c r="G1112" s="181" t="str">
        <f t="shared" si="82"/>
        <v>类</v>
      </c>
      <c r="I1112" s="181" t="e">
        <f>SUMIF(#REF!,'12'!A1112,#REF!)</f>
        <v>#REF!</v>
      </c>
      <c r="J1112" s="181" t="e">
        <f t="shared" si="83"/>
        <v>#REF!</v>
      </c>
    </row>
    <row r="1113" ht="23.5" customHeight="1" spans="1:10">
      <c r="A1113" s="219">
        <v>21701</v>
      </c>
      <c r="B1113" s="335" t="s">
        <v>979</v>
      </c>
      <c r="C1113" s="147">
        <f>SUM(C1114:C1119)</f>
        <v>20</v>
      </c>
      <c r="D1113" s="147">
        <f>SUM(D1114:D1119)</f>
        <v>0</v>
      </c>
      <c r="E1113" s="336">
        <f t="shared" si="80"/>
        <v>0</v>
      </c>
      <c r="F1113" s="334" t="str">
        <f t="shared" si="81"/>
        <v>是</v>
      </c>
      <c r="G1113" s="181" t="str">
        <f t="shared" si="82"/>
        <v>款</v>
      </c>
      <c r="I1113" s="181" t="e">
        <f>SUMIF(#REF!,'12'!A1113,#REF!)</f>
        <v>#REF!</v>
      </c>
      <c r="J1113" s="181" t="e">
        <f t="shared" si="83"/>
        <v>#REF!</v>
      </c>
    </row>
    <row r="1114" s="260" customFormat="1" ht="36" customHeight="1" spans="1:10">
      <c r="A1114" s="219">
        <v>2170101</v>
      </c>
      <c r="B1114" s="337" t="s">
        <v>187</v>
      </c>
      <c r="C1114" s="206">
        <f>SUMIFS('02'!E:E,'02'!A:A,A1114)</f>
        <v>0</v>
      </c>
      <c r="D1114" s="206">
        <v>0</v>
      </c>
      <c r="E1114" s="336">
        <f t="shared" si="80"/>
        <v>0</v>
      </c>
      <c r="F1114" s="334" t="str">
        <f t="shared" si="81"/>
        <v>否</v>
      </c>
      <c r="G1114" s="181" t="str">
        <f t="shared" si="82"/>
        <v>项</v>
      </c>
      <c r="H1114" s="181"/>
      <c r="I1114" s="181" t="e">
        <f>SUMIF(#REF!,'12'!A1114,#REF!)</f>
        <v>#REF!</v>
      </c>
      <c r="J1114" s="181" t="e">
        <f t="shared" si="83"/>
        <v>#REF!</v>
      </c>
    </row>
    <row r="1115" s="260" customFormat="1" ht="23.5" customHeight="1" spans="1:10">
      <c r="A1115" s="219">
        <v>2170102</v>
      </c>
      <c r="B1115" s="337" t="s">
        <v>188</v>
      </c>
      <c r="C1115" s="206">
        <f>SUMIFS('02'!E:E,'02'!A:A,A1115)</f>
        <v>20</v>
      </c>
      <c r="D1115" s="206">
        <v>0</v>
      </c>
      <c r="E1115" s="336">
        <f t="shared" si="80"/>
        <v>0</v>
      </c>
      <c r="F1115" s="334" t="str">
        <f t="shared" si="81"/>
        <v>是</v>
      </c>
      <c r="G1115" s="181" t="str">
        <f t="shared" si="82"/>
        <v>项</v>
      </c>
      <c r="H1115" s="181"/>
      <c r="I1115" s="181" t="e">
        <f>SUMIF(#REF!,'12'!A1115,#REF!)</f>
        <v>#REF!</v>
      </c>
      <c r="J1115" s="181" t="e">
        <f t="shared" si="83"/>
        <v>#REF!</v>
      </c>
    </row>
    <row r="1116" s="260" customFormat="1" ht="36" customHeight="1" spans="1:10">
      <c r="A1116" s="219">
        <v>2170103</v>
      </c>
      <c r="B1116" s="337" t="s">
        <v>189</v>
      </c>
      <c r="C1116" s="206">
        <f>SUMIFS('02'!E:E,'02'!A:A,A1116)</f>
        <v>0</v>
      </c>
      <c r="D1116" s="206">
        <v>0</v>
      </c>
      <c r="E1116" s="336">
        <f t="shared" si="80"/>
        <v>0</v>
      </c>
      <c r="F1116" s="334" t="str">
        <f t="shared" si="81"/>
        <v>否</v>
      </c>
      <c r="G1116" s="181" t="str">
        <f t="shared" si="82"/>
        <v>项</v>
      </c>
      <c r="H1116" s="181"/>
      <c r="I1116" s="181" t="e">
        <f>SUMIF(#REF!,'12'!A1116,#REF!)</f>
        <v>#REF!</v>
      </c>
      <c r="J1116" s="181" t="e">
        <f t="shared" si="83"/>
        <v>#REF!</v>
      </c>
    </row>
    <row r="1117" s="260" customFormat="1" ht="36" customHeight="1" spans="1:10">
      <c r="A1117" s="219">
        <v>2170104</v>
      </c>
      <c r="B1117" s="337" t="s">
        <v>980</v>
      </c>
      <c r="C1117" s="206">
        <f>SUMIFS('02'!E:E,'02'!A:A,A1117)</f>
        <v>0</v>
      </c>
      <c r="D1117" s="206">
        <v>0</v>
      </c>
      <c r="E1117" s="336">
        <f t="shared" si="80"/>
        <v>0</v>
      </c>
      <c r="F1117" s="334" t="str">
        <f t="shared" si="81"/>
        <v>否</v>
      </c>
      <c r="G1117" s="181" t="str">
        <f t="shared" si="82"/>
        <v>项</v>
      </c>
      <c r="H1117" s="181"/>
      <c r="I1117" s="181" t="e">
        <f>SUMIF(#REF!,'12'!A1117,#REF!)</f>
        <v>#REF!</v>
      </c>
      <c r="J1117" s="181" t="e">
        <f t="shared" si="83"/>
        <v>#REF!</v>
      </c>
    </row>
    <row r="1118" s="260" customFormat="1" ht="36" customHeight="1" spans="1:10">
      <c r="A1118" s="219">
        <v>2170150</v>
      </c>
      <c r="B1118" s="337" t="s">
        <v>196</v>
      </c>
      <c r="C1118" s="206">
        <f>SUMIFS('02'!E:E,'02'!A:A,A1118)</f>
        <v>0</v>
      </c>
      <c r="D1118" s="206">
        <v>0</v>
      </c>
      <c r="E1118" s="336">
        <f t="shared" si="80"/>
        <v>0</v>
      </c>
      <c r="F1118" s="334" t="str">
        <f t="shared" si="81"/>
        <v>否</v>
      </c>
      <c r="G1118" s="181" t="str">
        <f t="shared" si="82"/>
        <v>项</v>
      </c>
      <c r="H1118" s="181"/>
      <c r="I1118" s="181" t="e">
        <f>SUMIF(#REF!,'12'!A1118,#REF!)</f>
        <v>#REF!</v>
      </c>
      <c r="J1118" s="181" t="e">
        <f t="shared" si="83"/>
        <v>#REF!</v>
      </c>
    </row>
    <row r="1119" s="260" customFormat="1" ht="36" customHeight="1" spans="1:10">
      <c r="A1119" s="219">
        <v>2170199</v>
      </c>
      <c r="B1119" s="337" t="s">
        <v>981</v>
      </c>
      <c r="C1119" s="206">
        <f>SUMIFS('02'!E:E,'02'!A:A,A1119)</f>
        <v>0</v>
      </c>
      <c r="D1119" s="206">
        <v>0</v>
      </c>
      <c r="E1119" s="336">
        <f t="shared" si="80"/>
        <v>0</v>
      </c>
      <c r="F1119" s="334" t="str">
        <f t="shared" si="81"/>
        <v>否</v>
      </c>
      <c r="G1119" s="181" t="str">
        <f t="shared" si="82"/>
        <v>项</v>
      </c>
      <c r="H1119" s="181"/>
      <c r="I1119" s="181" t="e">
        <f>SUMIF(#REF!,'12'!A1119,#REF!)</f>
        <v>#REF!</v>
      </c>
      <c r="J1119" s="181" t="e">
        <f t="shared" si="83"/>
        <v>#REF!</v>
      </c>
    </row>
    <row r="1120" ht="23.5" customHeight="1" spans="1:10">
      <c r="A1120" s="217">
        <v>21702</v>
      </c>
      <c r="B1120" s="335" t="s">
        <v>982</v>
      </c>
      <c r="C1120" s="147">
        <f>SUM(C1121:C1129)</f>
        <v>1</v>
      </c>
      <c r="D1120" s="147">
        <f>SUM(D1121:D1129)</f>
        <v>2</v>
      </c>
      <c r="E1120" s="336">
        <f t="shared" si="80"/>
        <v>200</v>
      </c>
      <c r="F1120" s="334" t="str">
        <f t="shared" si="81"/>
        <v>是</v>
      </c>
      <c r="G1120" s="181" t="str">
        <f t="shared" si="82"/>
        <v>款</v>
      </c>
      <c r="I1120" s="181" t="e">
        <f>SUMIF(#REF!,'12'!A1120,#REF!)</f>
        <v>#REF!</v>
      </c>
      <c r="J1120" s="181" t="e">
        <f t="shared" si="83"/>
        <v>#REF!</v>
      </c>
    </row>
    <row r="1121" s="260" customFormat="1" ht="36" customHeight="1" spans="1:10">
      <c r="A1121" s="344">
        <v>2170201</v>
      </c>
      <c r="B1121" s="337" t="s">
        <v>983</v>
      </c>
      <c r="C1121" s="206">
        <f>SUMIFS('02'!E:E,'02'!A:A,A1121)</f>
        <v>0</v>
      </c>
      <c r="D1121" s="206">
        <v>0</v>
      </c>
      <c r="E1121" s="336">
        <f t="shared" si="80"/>
        <v>0</v>
      </c>
      <c r="F1121" s="334" t="str">
        <f t="shared" si="81"/>
        <v>否</v>
      </c>
      <c r="G1121" s="181" t="str">
        <f t="shared" si="82"/>
        <v>项</v>
      </c>
      <c r="H1121" s="181"/>
      <c r="I1121" s="181" t="e">
        <f>SUMIF(#REF!,'12'!A1121,#REF!)</f>
        <v>#REF!</v>
      </c>
      <c r="J1121" s="181" t="e">
        <f t="shared" si="83"/>
        <v>#REF!</v>
      </c>
    </row>
    <row r="1122" s="260" customFormat="1" ht="36" customHeight="1" spans="1:10">
      <c r="A1122" s="344">
        <v>2170202</v>
      </c>
      <c r="B1122" s="337" t="s">
        <v>984</v>
      </c>
      <c r="C1122" s="206">
        <f>SUMIFS('02'!E:E,'02'!A:A,A1122)</f>
        <v>0</v>
      </c>
      <c r="D1122" s="206">
        <v>0</v>
      </c>
      <c r="E1122" s="336">
        <f t="shared" si="80"/>
        <v>0</v>
      </c>
      <c r="F1122" s="334" t="str">
        <f t="shared" si="81"/>
        <v>否</v>
      </c>
      <c r="G1122" s="181" t="str">
        <f t="shared" si="82"/>
        <v>项</v>
      </c>
      <c r="H1122" s="181"/>
      <c r="I1122" s="181" t="e">
        <f>SUMIF(#REF!,'12'!A1122,#REF!)</f>
        <v>#REF!</v>
      </c>
      <c r="J1122" s="181" t="e">
        <f t="shared" si="83"/>
        <v>#REF!</v>
      </c>
    </row>
    <row r="1123" s="260" customFormat="1" ht="36" customHeight="1" spans="1:10">
      <c r="A1123" s="344">
        <v>2170203</v>
      </c>
      <c r="B1123" s="337" t="s">
        <v>985</v>
      </c>
      <c r="C1123" s="206">
        <f>SUMIFS('02'!E:E,'02'!A:A,A1123)</f>
        <v>0</v>
      </c>
      <c r="D1123" s="206">
        <v>0</v>
      </c>
      <c r="E1123" s="336">
        <f t="shared" si="80"/>
        <v>0</v>
      </c>
      <c r="F1123" s="334" t="str">
        <f t="shared" si="81"/>
        <v>否</v>
      </c>
      <c r="G1123" s="181" t="str">
        <f t="shared" si="82"/>
        <v>项</v>
      </c>
      <c r="H1123" s="181"/>
      <c r="I1123" s="181" t="e">
        <f>SUMIF(#REF!,'12'!A1123,#REF!)</f>
        <v>#REF!</v>
      </c>
      <c r="J1123" s="181" t="e">
        <f t="shared" si="83"/>
        <v>#REF!</v>
      </c>
    </row>
    <row r="1124" s="260" customFormat="1" ht="36" customHeight="1" spans="1:10">
      <c r="A1124" s="344">
        <v>2170204</v>
      </c>
      <c r="B1124" s="337" t="s">
        <v>986</v>
      </c>
      <c r="C1124" s="206">
        <f>SUMIFS('02'!E:E,'02'!A:A,A1124)</f>
        <v>0</v>
      </c>
      <c r="D1124" s="206">
        <v>0</v>
      </c>
      <c r="E1124" s="336">
        <f t="shared" si="80"/>
        <v>0</v>
      </c>
      <c r="F1124" s="334" t="str">
        <f t="shared" si="81"/>
        <v>否</v>
      </c>
      <c r="G1124" s="181" t="str">
        <f t="shared" si="82"/>
        <v>项</v>
      </c>
      <c r="H1124" s="181"/>
      <c r="I1124" s="181" t="e">
        <f>SUMIF(#REF!,'12'!A1124,#REF!)</f>
        <v>#REF!</v>
      </c>
      <c r="J1124" s="181" t="e">
        <f t="shared" si="83"/>
        <v>#REF!</v>
      </c>
    </row>
    <row r="1125" s="260" customFormat="1" ht="23.5" customHeight="1" spans="1:10">
      <c r="A1125" s="344">
        <v>2170205</v>
      </c>
      <c r="B1125" s="337" t="s">
        <v>987</v>
      </c>
      <c r="C1125" s="206">
        <f>SUMIFS('02'!E:E,'02'!A:A,A1125)</f>
        <v>1</v>
      </c>
      <c r="D1125" s="206">
        <v>2</v>
      </c>
      <c r="E1125" s="336">
        <f t="shared" si="80"/>
        <v>200</v>
      </c>
      <c r="F1125" s="334" t="str">
        <f t="shared" si="81"/>
        <v>是</v>
      </c>
      <c r="G1125" s="181" t="str">
        <f t="shared" si="82"/>
        <v>项</v>
      </c>
      <c r="H1125" s="181"/>
      <c r="I1125" s="181" t="e">
        <f>SUMIF(#REF!,'12'!A1125,#REF!)</f>
        <v>#REF!</v>
      </c>
      <c r="J1125" s="181" t="e">
        <f t="shared" si="83"/>
        <v>#REF!</v>
      </c>
    </row>
    <row r="1126" s="260" customFormat="1" ht="36" customHeight="1" spans="1:10">
      <c r="A1126" s="344">
        <v>2170206</v>
      </c>
      <c r="B1126" s="337" t="s">
        <v>988</v>
      </c>
      <c r="C1126" s="206">
        <f>SUMIFS('02'!E:E,'02'!A:A,A1126)</f>
        <v>0</v>
      </c>
      <c r="D1126" s="206">
        <v>0</v>
      </c>
      <c r="E1126" s="336">
        <f t="shared" si="80"/>
        <v>0</v>
      </c>
      <c r="F1126" s="334" t="str">
        <f t="shared" si="81"/>
        <v>否</v>
      </c>
      <c r="G1126" s="181" t="str">
        <f t="shared" si="82"/>
        <v>项</v>
      </c>
      <c r="H1126" s="181"/>
      <c r="I1126" s="181" t="e">
        <f>SUMIF(#REF!,'12'!A1126,#REF!)</f>
        <v>#REF!</v>
      </c>
      <c r="J1126" s="181" t="e">
        <f t="shared" si="83"/>
        <v>#REF!</v>
      </c>
    </row>
    <row r="1127" s="260" customFormat="1" ht="36" customHeight="1" spans="1:10">
      <c r="A1127" s="344">
        <v>2170207</v>
      </c>
      <c r="B1127" s="337" t="s">
        <v>989</v>
      </c>
      <c r="C1127" s="206">
        <f>SUMIFS('02'!E:E,'02'!A:A,A1127)</f>
        <v>0</v>
      </c>
      <c r="D1127" s="206">
        <v>0</v>
      </c>
      <c r="E1127" s="336">
        <f t="shared" si="80"/>
        <v>0</v>
      </c>
      <c r="F1127" s="334" t="str">
        <f t="shared" si="81"/>
        <v>否</v>
      </c>
      <c r="G1127" s="181" t="str">
        <f t="shared" si="82"/>
        <v>项</v>
      </c>
      <c r="H1127" s="181"/>
      <c r="I1127" s="181" t="e">
        <f>SUMIF(#REF!,'12'!A1127,#REF!)</f>
        <v>#REF!</v>
      </c>
      <c r="J1127" s="181" t="e">
        <f t="shared" si="83"/>
        <v>#REF!</v>
      </c>
    </row>
    <row r="1128" s="260" customFormat="1" ht="36" customHeight="1" spans="1:10">
      <c r="A1128" s="344">
        <v>2170208</v>
      </c>
      <c r="B1128" s="337" t="s">
        <v>990</v>
      </c>
      <c r="C1128" s="206">
        <f>SUMIFS('02'!E:E,'02'!A:A,A1128)</f>
        <v>0</v>
      </c>
      <c r="D1128" s="206">
        <v>0</v>
      </c>
      <c r="E1128" s="336">
        <f t="shared" si="80"/>
        <v>0</v>
      </c>
      <c r="F1128" s="334" t="str">
        <f t="shared" si="81"/>
        <v>否</v>
      </c>
      <c r="G1128" s="181" t="str">
        <f t="shared" si="82"/>
        <v>项</v>
      </c>
      <c r="H1128" s="181"/>
      <c r="I1128" s="181" t="e">
        <f>SUMIF(#REF!,'12'!A1128,#REF!)</f>
        <v>#REF!</v>
      </c>
      <c r="J1128" s="181" t="e">
        <f t="shared" si="83"/>
        <v>#REF!</v>
      </c>
    </row>
    <row r="1129" s="260" customFormat="1" ht="36" customHeight="1" spans="1:10">
      <c r="A1129" s="344">
        <v>2170299</v>
      </c>
      <c r="B1129" s="337" t="s">
        <v>991</v>
      </c>
      <c r="C1129" s="206">
        <f>SUMIFS('02'!E:E,'02'!A:A,A1129)</f>
        <v>0</v>
      </c>
      <c r="D1129" s="206">
        <v>0</v>
      </c>
      <c r="E1129" s="336">
        <f t="shared" si="80"/>
        <v>0</v>
      </c>
      <c r="F1129" s="334" t="str">
        <f t="shared" si="81"/>
        <v>否</v>
      </c>
      <c r="G1129" s="181" t="str">
        <f t="shared" si="82"/>
        <v>项</v>
      </c>
      <c r="H1129" s="181"/>
      <c r="I1129" s="181" t="e">
        <f>SUMIF(#REF!,'12'!A1129,#REF!)</f>
        <v>#REF!</v>
      </c>
      <c r="J1129" s="181" t="e">
        <f t="shared" si="83"/>
        <v>#REF!</v>
      </c>
    </row>
    <row r="1130" ht="36" customHeight="1" spans="1:10">
      <c r="A1130" s="219">
        <v>21703</v>
      </c>
      <c r="B1130" s="335" t="s">
        <v>992</v>
      </c>
      <c r="C1130" s="147">
        <f>SUM(C1131:C1135)</f>
        <v>0</v>
      </c>
      <c r="D1130" s="147">
        <f>SUM(D1131:D1135)</f>
        <v>0</v>
      </c>
      <c r="E1130" s="336">
        <f t="shared" si="80"/>
        <v>0</v>
      </c>
      <c r="F1130" s="334" t="str">
        <f t="shared" si="81"/>
        <v>否</v>
      </c>
      <c r="G1130" s="181" t="str">
        <f t="shared" si="82"/>
        <v>款</v>
      </c>
      <c r="I1130" s="181" t="e">
        <f>SUMIF(#REF!,'12'!A1130,#REF!)</f>
        <v>#REF!</v>
      </c>
      <c r="J1130" s="181" t="e">
        <f t="shared" si="83"/>
        <v>#REF!</v>
      </c>
    </row>
    <row r="1131" s="260" customFormat="1" ht="36" customHeight="1" spans="1:10">
      <c r="A1131" s="219">
        <v>2170301</v>
      </c>
      <c r="B1131" s="337" t="s">
        <v>993</v>
      </c>
      <c r="C1131" s="206">
        <f>SUMIFS('02'!E:E,'02'!A:A,A1131)</f>
        <v>0</v>
      </c>
      <c r="D1131" s="206">
        <v>0</v>
      </c>
      <c r="E1131" s="336">
        <f t="shared" si="80"/>
        <v>0</v>
      </c>
      <c r="F1131" s="334" t="str">
        <f t="shared" si="81"/>
        <v>否</v>
      </c>
      <c r="G1131" s="181" t="str">
        <f t="shared" si="82"/>
        <v>项</v>
      </c>
      <c r="H1131" s="181"/>
      <c r="I1131" s="181" t="e">
        <f>SUMIF(#REF!,'12'!A1131,#REF!)</f>
        <v>#REF!</v>
      </c>
      <c r="J1131" s="181" t="e">
        <f t="shared" si="83"/>
        <v>#REF!</v>
      </c>
    </row>
    <row r="1132" s="260" customFormat="1" ht="36" customHeight="1" spans="1:10">
      <c r="A1132" s="219">
        <v>2170302</v>
      </c>
      <c r="B1132" s="337" t="s">
        <v>994</v>
      </c>
      <c r="C1132" s="206">
        <f>SUMIFS('02'!E:E,'02'!A:A,A1132)</f>
        <v>0</v>
      </c>
      <c r="D1132" s="206">
        <v>0</v>
      </c>
      <c r="E1132" s="336">
        <f t="shared" si="80"/>
        <v>0</v>
      </c>
      <c r="F1132" s="334" t="str">
        <f t="shared" si="81"/>
        <v>否</v>
      </c>
      <c r="G1132" s="181" t="str">
        <f t="shared" si="82"/>
        <v>项</v>
      </c>
      <c r="H1132" s="181"/>
      <c r="I1132" s="181" t="e">
        <f>SUMIF(#REF!,'12'!A1132,#REF!)</f>
        <v>#REF!</v>
      </c>
      <c r="J1132" s="181" t="e">
        <f t="shared" si="83"/>
        <v>#REF!</v>
      </c>
    </row>
    <row r="1133" s="260" customFormat="1" ht="36" customHeight="1" spans="1:10">
      <c r="A1133" s="219">
        <v>2170303</v>
      </c>
      <c r="B1133" s="337" t="s">
        <v>995</v>
      </c>
      <c r="C1133" s="206">
        <f>SUMIFS('02'!E:E,'02'!A:A,A1133)</f>
        <v>0</v>
      </c>
      <c r="D1133" s="206">
        <v>0</v>
      </c>
      <c r="E1133" s="336">
        <f t="shared" si="80"/>
        <v>0</v>
      </c>
      <c r="F1133" s="334" t="str">
        <f t="shared" si="81"/>
        <v>否</v>
      </c>
      <c r="G1133" s="181" t="str">
        <f t="shared" si="82"/>
        <v>项</v>
      </c>
      <c r="H1133" s="181"/>
      <c r="I1133" s="181" t="e">
        <f>SUMIF(#REF!,'12'!A1133,#REF!)</f>
        <v>#REF!</v>
      </c>
      <c r="J1133" s="181" t="e">
        <f t="shared" si="83"/>
        <v>#REF!</v>
      </c>
    </row>
    <row r="1134" s="260" customFormat="1" ht="36" customHeight="1" spans="1:10">
      <c r="A1134" s="219">
        <v>2170304</v>
      </c>
      <c r="B1134" s="337" t="s">
        <v>996</v>
      </c>
      <c r="C1134" s="206">
        <f>SUMIFS('02'!E:E,'02'!A:A,A1134)</f>
        <v>0</v>
      </c>
      <c r="D1134" s="206">
        <v>0</v>
      </c>
      <c r="E1134" s="336">
        <f t="shared" si="80"/>
        <v>0</v>
      </c>
      <c r="F1134" s="334" t="str">
        <f t="shared" si="81"/>
        <v>否</v>
      </c>
      <c r="G1134" s="181" t="str">
        <f t="shared" si="82"/>
        <v>项</v>
      </c>
      <c r="H1134" s="181"/>
      <c r="I1134" s="181" t="e">
        <f>SUMIF(#REF!,'12'!A1134,#REF!)</f>
        <v>#REF!</v>
      </c>
      <c r="J1134" s="181" t="e">
        <f t="shared" si="83"/>
        <v>#REF!</v>
      </c>
    </row>
    <row r="1135" s="260" customFormat="1" ht="36" customHeight="1" spans="1:10">
      <c r="A1135" s="219">
        <v>2170399</v>
      </c>
      <c r="B1135" s="337" t="s">
        <v>997</v>
      </c>
      <c r="C1135" s="206">
        <f>SUMIFS('02'!E:E,'02'!A:A,A1135)</f>
        <v>0</v>
      </c>
      <c r="D1135" s="206">
        <v>0</v>
      </c>
      <c r="E1135" s="336">
        <f t="shared" si="80"/>
        <v>0</v>
      </c>
      <c r="F1135" s="334" t="str">
        <f t="shared" si="81"/>
        <v>否</v>
      </c>
      <c r="G1135" s="181" t="str">
        <f t="shared" si="82"/>
        <v>项</v>
      </c>
      <c r="H1135" s="181"/>
      <c r="I1135" s="181" t="e">
        <f>SUMIF(#REF!,'12'!A1135,#REF!)</f>
        <v>#REF!</v>
      </c>
      <c r="J1135" s="181" t="e">
        <f t="shared" si="83"/>
        <v>#REF!</v>
      </c>
    </row>
    <row r="1136" ht="36" customHeight="1" spans="1:10">
      <c r="A1136" s="219">
        <v>21799</v>
      </c>
      <c r="B1136" s="335" t="s">
        <v>998</v>
      </c>
      <c r="C1136" s="147">
        <f>SUM(C1137:C1138)</f>
        <v>0</v>
      </c>
      <c r="D1136" s="147">
        <f>SUM(D1137:D1138)</f>
        <v>0</v>
      </c>
      <c r="E1136" s="336">
        <f t="shared" si="80"/>
        <v>0</v>
      </c>
      <c r="F1136" s="334" t="str">
        <f t="shared" si="81"/>
        <v>否</v>
      </c>
      <c r="G1136" s="181" t="str">
        <f t="shared" si="82"/>
        <v>款</v>
      </c>
      <c r="I1136" s="181" t="e">
        <f>SUMIF(#REF!,'12'!A1136,#REF!)</f>
        <v>#REF!</v>
      </c>
      <c r="J1136" s="181" t="e">
        <f t="shared" si="83"/>
        <v>#REF!</v>
      </c>
    </row>
    <row r="1137" s="260" customFormat="1" ht="36" customHeight="1" spans="1:10">
      <c r="A1137" s="217">
        <v>2179902</v>
      </c>
      <c r="B1137" s="337" t="s">
        <v>999</v>
      </c>
      <c r="C1137" s="206">
        <f>SUMIFS('02'!E:E,'02'!A:A,A1137)</f>
        <v>0</v>
      </c>
      <c r="D1137" s="206">
        <v>0</v>
      </c>
      <c r="E1137" s="336">
        <f t="shared" si="80"/>
        <v>0</v>
      </c>
      <c r="F1137" s="334" t="str">
        <f t="shared" si="81"/>
        <v>否</v>
      </c>
      <c r="G1137" s="181" t="str">
        <f t="shared" si="82"/>
        <v>项</v>
      </c>
      <c r="H1137" s="181"/>
      <c r="I1137" s="181" t="e">
        <f>SUMIF(#REF!,'12'!A1137,#REF!)</f>
        <v>#REF!</v>
      </c>
      <c r="J1137" s="181" t="e">
        <f t="shared" si="83"/>
        <v>#REF!</v>
      </c>
    </row>
    <row r="1138" s="260" customFormat="1" ht="36" customHeight="1" spans="1:10">
      <c r="A1138" s="342">
        <v>2179999</v>
      </c>
      <c r="B1138" s="337" t="s">
        <v>997</v>
      </c>
      <c r="C1138" s="206">
        <f>SUMIFS('02'!E:E,'02'!A:A,A1138)</f>
        <v>0</v>
      </c>
      <c r="D1138" s="206">
        <v>0</v>
      </c>
      <c r="E1138" s="336">
        <f t="shared" si="80"/>
        <v>0</v>
      </c>
      <c r="F1138" s="334" t="str">
        <f t="shared" si="81"/>
        <v>否</v>
      </c>
      <c r="G1138" s="181" t="str">
        <f t="shared" si="82"/>
        <v>项</v>
      </c>
      <c r="H1138" s="181"/>
      <c r="I1138" s="181" t="e">
        <f>SUMIF(#REF!,'12'!A1138,#REF!)</f>
        <v>#REF!</v>
      </c>
      <c r="J1138" s="181" t="e">
        <f t="shared" si="83"/>
        <v>#REF!</v>
      </c>
    </row>
    <row r="1139" ht="23.5" customHeight="1" spans="1:10">
      <c r="A1139" s="340">
        <v>219</v>
      </c>
      <c r="B1139" s="332" t="s">
        <v>154</v>
      </c>
      <c r="C1139" s="216">
        <f>SUM(C1140:C1148)</f>
        <v>0</v>
      </c>
      <c r="D1139" s="216">
        <f>SUM(D1140:D1148)</f>
        <v>0</v>
      </c>
      <c r="E1139" s="333">
        <f t="shared" si="80"/>
        <v>0</v>
      </c>
      <c r="F1139" s="334" t="str">
        <f t="shared" si="81"/>
        <v>是</v>
      </c>
      <c r="G1139" s="181" t="str">
        <f t="shared" si="82"/>
        <v>类</v>
      </c>
      <c r="I1139" s="181" t="e">
        <f>SUMIF(#REF!,'12'!A1139,#REF!)</f>
        <v>#REF!</v>
      </c>
      <c r="J1139" s="181" t="e">
        <f t="shared" si="83"/>
        <v>#REF!</v>
      </c>
    </row>
    <row r="1140" s="260" customFormat="1" ht="36" customHeight="1" spans="1:10">
      <c r="A1140" s="219">
        <v>21901</v>
      </c>
      <c r="B1140" s="335" t="s">
        <v>95</v>
      </c>
      <c r="C1140" s="206"/>
      <c r="D1140" s="206"/>
      <c r="E1140" s="336">
        <f t="shared" si="80"/>
        <v>0</v>
      </c>
      <c r="F1140" s="334" t="str">
        <f t="shared" si="81"/>
        <v>否</v>
      </c>
      <c r="G1140" s="181" t="str">
        <f t="shared" si="82"/>
        <v>款</v>
      </c>
      <c r="H1140" s="181"/>
      <c r="I1140" s="181" t="e">
        <f>SUMIF(#REF!,'12'!A1140,#REF!)</f>
        <v>#REF!</v>
      </c>
      <c r="J1140" s="181" t="e">
        <f t="shared" si="83"/>
        <v>#REF!</v>
      </c>
    </row>
    <row r="1141" s="260" customFormat="1" ht="36" customHeight="1" spans="1:10">
      <c r="A1141" s="219">
        <v>21902</v>
      </c>
      <c r="B1141" s="335" t="s">
        <v>99</v>
      </c>
      <c r="C1141" s="206"/>
      <c r="D1141" s="206"/>
      <c r="E1141" s="336">
        <f t="shared" si="80"/>
        <v>0</v>
      </c>
      <c r="F1141" s="334" t="str">
        <f t="shared" si="81"/>
        <v>否</v>
      </c>
      <c r="G1141" s="181" t="str">
        <f t="shared" si="82"/>
        <v>款</v>
      </c>
      <c r="H1141" s="181"/>
      <c r="I1141" s="181" t="e">
        <f>SUMIF(#REF!,'12'!A1141,#REF!)</f>
        <v>#REF!</v>
      </c>
      <c r="J1141" s="181" t="e">
        <f t="shared" si="83"/>
        <v>#REF!</v>
      </c>
    </row>
    <row r="1142" s="260" customFormat="1" ht="36" customHeight="1" spans="1:10">
      <c r="A1142" s="219">
        <v>21903</v>
      </c>
      <c r="B1142" s="335" t="s">
        <v>101</v>
      </c>
      <c r="C1142" s="206"/>
      <c r="D1142" s="206"/>
      <c r="E1142" s="336">
        <f t="shared" si="80"/>
        <v>0</v>
      </c>
      <c r="F1142" s="334" t="str">
        <f t="shared" si="81"/>
        <v>否</v>
      </c>
      <c r="G1142" s="181" t="str">
        <f t="shared" si="82"/>
        <v>款</v>
      </c>
      <c r="H1142" s="181"/>
      <c r="I1142" s="181" t="e">
        <f>SUMIF(#REF!,'12'!A1142,#REF!)</f>
        <v>#REF!</v>
      </c>
      <c r="J1142" s="181" t="e">
        <f t="shared" si="83"/>
        <v>#REF!</v>
      </c>
    </row>
    <row r="1143" s="260" customFormat="1" ht="36" customHeight="1" spans="1:10">
      <c r="A1143" s="219">
        <v>21904</v>
      </c>
      <c r="B1143" s="335" t="s">
        <v>103</v>
      </c>
      <c r="C1143" s="206"/>
      <c r="D1143" s="206"/>
      <c r="E1143" s="336">
        <f t="shared" si="80"/>
        <v>0</v>
      </c>
      <c r="F1143" s="334" t="str">
        <f t="shared" si="81"/>
        <v>否</v>
      </c>
      <c r="G1143" s="181" t="str">
        <f t="shared" si="82"/>
        <v>款</v>
      </c>
      <c r="H1143" s="181"/>
      <c r="I1143" s="181" t="e">
        <f>SUMIF(#REF!,'12'!A1143,#REF!)</f>
        <v>#REF!</v>
      </c>
      <c r="J1143" s="181" t="e">
        <f t="shared" si="83"/>
        <v>#REF!</v>
      </c>
    </row>
    <row r="1144" s="260" customFormat="1" ht="36" customHeight="1" spans="1:10">
      <c r="A1144" s="219">
        <v>21905</v>
      </c>
      <c r="B1144" s="335" t="s">
        <v>104</v>
      </c>
      <c r="C1144" s="206"/>
      <c r="D1144" s="206"/>
      <c r="E1144" s="336">
        <f t="shared" si="80"/>
        <v>0</v>
      </c>
      <c r="F1144" s="334" t="str">
        <f t="shared" si="81"/>
        <v>否</v>
      </c>
      <c r="G1144" s="181" t="str">
        <f t="shared" si="82"/>
        <v>款</v>
      </c>
      <c r="H1144" s="181"/>
      <c r="I1144" s="181" t="e">
        <f>SUMIF(#REF!,'12'!A1144,#REF!)</f>
        <v>#REF!</v>
      </c>
      <c r="J1144" s="181" t="e">
        <f t="shared" si="83"/>
        <v>#REF!</v>
      </c>
    </row>
    <row r="1145" s="260" customFormat="1" ht="36" customHeight="1" spans="1:10">
      <c r="A1145" s="219">
        <v>21906</v>
      </c>
      <c r="B1145" s="335" t="s">
        <v>795</v>
      </c>
      <c r="C1145" s="206"/>
      <c r="D1145" s="206"/>
      <c r="E1145" s="336">
        <f t="shared" si="80"/>
        <v>0</v>
      </c>
      <c r="F1145" s="334" t="str">
        <f t="shared" si="81"/>
        <v>否</v>
      </c>
      <c r="G1145" s="181" t="str">
        <f t="shared" si="82"/>
        <v>款</v>
      </c>
      <c r="H1145" s="181"/>
      <c r="I1145" s="181" t="e">
        <f>SUMIF(#REF!,'12'!A1145,#REF!)</f>
        <v>#REF!</v>
      </c>
      <c r="J1145" s="181" t="e">
        <f t="shared" si="83"/>
        <v>#REF!</v>
      </c>
    </row>
    <row r="1146" s="260" customFormat="1" ht="36" customHeight="1" spans="1:10">
      <c r="A1146" s="219">
        <v>21907</v>
      </c>
      <c r="B1146" s="335" t="s">
        <v>107</v>
      </c>
      <c r="C1146" s="206"/>
      <c r="D1146" s="206"/>
      <c r="E1146" s="336">
        <f t="shared" si="80"/>
        <v>0</v>
      </c>
      <c r="F1146" s="334" t="str">
        <f t="shared" si="81"/>
        <v>否</v>
      </c>
      <c r="G1146" s="181" t="str">
        <f t="shared" si="82"/>
        <v>款</v>
      </c>
      <c r="H1146" s="181"/>
      <c r="I1146" s="181" t="e">
        <f>SUMIF(#REF!,'12'!A1146,#REF!)</f>
        <v>#REF!</v>
      </c>
      <c r="J1146" s="181" t="e">
        <f t="shared" si="83"/>
        <v>#REF!</v>
      </c>
    </row>
    <row r="1147" s="260" customFormat="1" ht="36" customHeight="1" spans="1:10">
      <c r="A1147" s="219">
        <v>21908</v>
      </c>
      <c r="B1147" s="335" t="s">
        <v>112</v>
      </c>
      <c r="C1147" s="206"/>
      <c r="D1147" s="206"/>
      <c r="E1147" s="336">
        <f t="shared" si="80"/>
        <v>0</v>
      </c>
      <c r="F1147" s="334" t="str">
        <f t="shared" si="81"/>
        <v>否</v>
      </c>
      <c r="G1147" s="181" t="str">
        <f t="shared" si="82"/>
        <v>款</v>
      </c>
      <c r="H1147" s="181"/>
      <c r="I1147" s="181" t="e">
        <f>SUMIF(#REF!,'12'!A1147,#REF!)</f>
        <v>#REF!</v>
      </c>
      <c r="J1147" s="181" t="e">
        <f t="shared" si="83"/>
        <v>#REF!</v>
      </c>
    </row>
    <row r="1148" ht="36" customHeight="1" spans="1:10">
      <c r="A1148" s="219">
        <v>21999</v>
      </c>
      <c r="B1148" s="335" t="s">
        <v>345</v>
      </c>
      <c r="C1148" s="206"/>
      <c r="D1148" s="206"/>
      <c r="E1148" s="336">
        <f t="shared" ref="E1148:E1195" si="84">IFERROR(IF(C1148&lt;0,"",IFERROR(D1148/C1148,0))*100,0)</f>
        <v>0</v>
      </c>
      <c r="F1148" s="334" t="str">
        <f t="shared" si="81"/>
        <v>否</v>
      </c>
      <c r="G1148" s="181" t="str">
        <f t="shared" si="82"/>
        <v>款</v>
      </c>
      <c r="I1148" s="181" t="e">
        <f>SUMIF(#REF!,'12'!A1148,#REF!)</f>
        <v>#REF!</v>
      </c>
      <c r="J1148" s="181" t="e">
        <f t="shared" si="83"/>
        <v>#REF!</v>
      </c>
    </row>
    <row r="1149" ht="23.5" customHeight="1" spans="1:10">
      <c r="A1149" s="340">
        <v>220</v>
      </c>
      <c r="B1149" s="332" t="s">
        <v>155</v>
      </c>
      <c r="C1149" s="216">
        <f>SUM(C1150,C1177,C1192)</f>
        <v>1275</v>
      </c>
      <c r="D1149" s="216">
        <f>SUM(D1150,D1177,D1192)</f>
        <v>2833</v>
      </c>
      <c r="E1149" s="333">
        <f t="shared" si="84"/>
        <v>222.196078431373</v>
      </c>
      <c r="F1149" s="334" t="str">
        <f t="shared" ref="F1149:F1195" si="85">IF(LEN(A1149)=3,"是",IF(B1149&lt;&gt;"",IF(SUM(C1149:D1149)&lt;&gt;0,"是","否"),"是"))</f>
        <v>是</v>
      </c>
      <c r="G1149" s="181" t="str">
        <f t="shared" ref="G1149:G1195" si="86">IF(LEN(A1149)=3,"类",IF(LEN(A1149)=5,"款","项"))</f>
        <v>类</v>
      </c>
      <c r="I1149" s="181" t="e">
        <f>SUMIF(#REF!,'12'!A1149,#REF!)</f>
        <v>#REF!</v>
      </c>
      <c r="J1149" s="181" t="e">
        <f t="shared" ref="J1149:J1195" si="87">D1149-I1149</f>
        <v>#REF!</v>
      </c>
    </row>
    <row r="1150" ht="23.5" customHeight="1" spans="1:10">
      <c r="A1150" s="219">
        <v>22001</v>
      </c>
      <c r="B1150" s="335" t="s">
        <v>1000</v>
      </c>
      <c r="C1150" s="147">
        <f>SUM(C1151:C1176)</f>
        <v>1273</v>
      </c>
      <c r="D1150" s="147">
        <f>SUM(D1151:D1176)</f>
        <v>2833</v>
      </c>
      <c r="E1150" s="336">
        <f t="shared" si="84"/>
        <v>222.54516889238</v>
      </c>
      <c r="F1150" s="334" t="str">
        <f t="shared" si="85"/>
        <v>是</v>
      </c>
      <c r="G1150" s="181" t="str">
        <f t="shared" si="86"/>
        <v>款</v>
      </c>
      <c r="I1150" s="181" t="e">
        <f>SUMIF(#REF!,'12'!A1150,#REF!)</f>
        <v>#REF!</v>
      </c>
      <c r="J1150" s="181" t="e">
        <f t="shared" si="87"/>
        <v>#REF!</v>
      </c>
    </row>
    <row r="1151" s="260" customFormat="1" ht="23.5" customHeight="1" spans="1:10">
      <c r="A1151" s="219">
        <v>2200101</v>
      </c>
      <c r="B1151" s="337" t="s">
        <v>187</v>
      </c>
      <c r="C1151" s="206">
        <f>SUMIFS('02'!E:E,'02'!A:A,A1151)</f>
        <v>743</v>
      </c>
      <c r="D1151" s="206">
        <v>813</v>
      </c>
      <c r="E1151" s="336">
        <f t="shared" si="84"/>
        <v>109.421265141319</v>
      </c>
      <c r="F1151" s="334" t="str">
        <f t="shared" si="85"/>
        <v>是</v>
      </c>
      <c r="G1151" s="181" t="str">
        <f t="shared" si="86"/>
        <v>项</v>
      </c>
      <c r="H1151" s="181"/>
      <c r="I1151" s="181" t="e">
        <f>SUMIF(#REF!,'12'!A1151,#REF!)</f>
        <v>#REF!</v>
      </c>
      <c r="J1151" s="181" t="e">
        <f t="shared" si="87"/>
        <v>#REF!</v>
      </c>
    </row>
    <row r="1152" s="260" customFormat="1" ht="23.5" customHeight="1" spans="1:10">
      <c r="A1152" s="219">
        <v>2200102</v>
      </c>
      <c r="B1152" s="337" t="s">
        <v>188</v>
      </c>
      <c r="C1152" s="206">
        <f>SUMIFS('02'!E:E,'02'!A:A,A1152)</f>
        <v>59</v>
      </c>
      <c r="D1152" s="206">
        <v>82</v>
      </c>
      <c r="E1152" s="336">
        <f t="shared" si="84"/>
        <v>138.983050847458</v>
      </c>
      <c r="F1152" s="334" t="str">
        <f t="shared" si="85"/>
        <v>是</v>
      </c>
      <c r="G1152" s="181" t="str">
        <f t="shared" si="86"/>
        <v>项</v>
      </c>
      <c r="H1152" s="181"/>
      <c r="I1152" s="181" t="e">
        <f>SUMIF(#REF!,'12'!A1152,#REF!)</f>
        <v>#REF!</v>
      </c>
      <c r="J1152" s="181" t="e">
        <f t="shared" si="87"/>
        <v>#REF!</v>
      </c>
    </row>
    <row r="1153" s="260" customFormat="1" ht="36" customHeight="1" spans="1:10">
      <c r="A1153" s="219">
        <v>2200103</v>
      </c>
      <c r="B1153" s="337" t="s">
        <v>189</v>
      </c>
      <c r="C1153" s="206">
        <f>SUMIFS('02'!E:E,'02'!A:A,A1153)</f>
        <v>0</v>
      </c>
      <c r="D1153" s="206">
        <v>0</v>
      </c>
      <c r="E1153" s="336">
        <f t="shared" si="84"/>
        <v>0</v>
      </c>
      <c r="F1153" s="334" t="str">
        <f t="shared" si="85"/>
        <v>否</v>
      </c>
      <c r="G1153" s="181" t="str">
        <f t="shared" si="86"/>
        <v>项</v>
      </c>
      <c r="H1153" s="181"/>
      <c r="I1153" s="181" t="e">
        <f>SUMIF(#REF!,'12'!A1153,#REF!)</f>
        <v>#REF!</v>
      </c>
      <c r="J1153" s="181" t="e">
        <f t="shared" si="87"/>
        <v>#REF!</v>
      </c>
    </row>
    <row r="1154" s="260" customFormat="1" ht="36" customHeight="1" spans="1:10">
      <c r="A1154" s="219">
        <v>2200104</v>
      </c>
      <c r="B1154" s="337" t="s">
        <v>1001</v>
      </c>
      <c r="C1154" s="206">
        <f>SUMIFS('02'!E:E,'02'!A:A,A1154)</f>
        <v>0</v>
      </c>
      <c r="D1154" s="206">
        <v>0</v>
      </c>
      <c r="E1154" s="336">
        <f t="shared" si="84"/>
        <v>0</v>
      </c>
      <c r="F1154" s="334" t="str">
        <f t="shared" si="85"/>
        <v>否</v>
      </c>
      <c r="G1154" s="181" t="str">
        <f t="shared" si="86"/>
        <v>项</v>
      </c>
      <c r="H1154" s="181"/>
      <c r="I1154" s="181" t="e">
        <f>SUMIF(#REF!,'12'!A1154,#REF!)</f>
        <v>#REF!</v>
      </c>
      <c r="J1154" s="181" t="e">
        <f t="shared" si="87"/>
        <v>#REF!</v>
      </c>
    </row>
    <row r="1155" s="260" customFormat="1" ht="23.5" customHeight="1" spans="1:10">
      <c r="A1155" s="219">
        <v>2200106</v>
      </c>
      <c r="B1155" s="337" t="s">
        <v>1002</v>
      </c>
      <c r="C1155" s="206">
        <f>SUMIFS('02'!E:E,'02'!A:A,A1155)</f>
        <v>456</v>
      </c>
      <c r="D1155" s="206">
        <v>1549</v>
      </c>
      <c r="E1155" s="336">
        <f t="shared" si="84"/>
        <v>339.69298245614</v>
      </c>
      <c r="F1155" s="334" t="str">
        <f t="shared" si="85"/>
        <v>是</v>
      </c>
      <c r="G1155" s="181" t="str">
        <f t="shared" si="86"/>
        <v>项</v>
      </c>
      <c r="H1155" s="181"/>
      <c r="I1155" s="181" t="e">
        <f>SUMIF(#REF!,'12'!A1155,#REF!)</f>
        <v>#REF!</v>
      </c>
      <c r="J1155" s="181" t="e">
        <f t="shared" si="87"/>
        <v>#REF!</v>
      </c>
    </row>
    <row r="1156" s="260" customFormat="1" ht="36" customHeight="1" spans="1:10">
      <c r="A1156" s="219">
        <v>2200107</v>
      </c>
      <c r="B1156" s="337" t="s">
        <v>1003</v>
      </c>
      <c r="C1156" s="206">
        <f>SUMIFS('02'!E:E,'02'!A:A,A1156)</f>
        <v>0</v>
      </c>
      <c r="D1156" s="206">
        <v>0</v>
      </c>
      <c r="E1156" s="336">
        <f t="shared" si="84"/>
        <v>0</v>
      </c>
      <c r="F1156" s="334" t="str">
        <f t="shared" si="85"/>
        <v>否</v>
      </c>
      <c r="G1156" s="181" t="str">
        <f t="shared" si="86"/>
        <v>项</v>
      </c>
      <c r="H1156" s="181"/>
      <c r="I1156" s="181" t="e">
        <f>SUMIF(#REF!,'12'!A1156,#REF!)</f>
        <v>#REF!</v>
      </c>
      <c r="J1156" s="181" t="e">
        <f t="shared" si="87"/>
        <v>#REF!</v>
      </c>
    </row>
    <row r="1157" s="260" customFormat="1" ht="23.5" customHeight="1" spans="1:10">
      <c r="A1157" s="219">
        <v>2200108</v>
      </c>
      <c r="B1157" s="337" t="s">
        <v>1004</v>
      </c>
      <c r="C1157" s="206">
        <f>SUMIFS('02'!E:E,'02'!A:A,A1157)</f>
        <v>1</v>
      </c>
      <c r="D1157" s="206">
        <v>115</v>
      </c>
      <c r="E1157" s="336">
        <f t="shared" si="84"/>
        <v>11500</v>
      </c>
      <c r="F1157" s="334" t="str">
        <f t="shared" si="85"/>
        <v>是</v>
      </c>
      <c r="G1157" s="181" t="str">
        <f t="shared" si="86"/>
        <v>项</v>
      </c>
      <c r="H1157" s="181"/>
      <c r="I1157" s="181" t="e">
        <f>SUMIF(#REF!,'12'!A1157,#REF!)</f>
        <v>#REF!</v>
      </c>
      <c r="J1157" s="181" t="e">
        <f t="shared" si="87"/>
        <v>#REF!</v>
      </c>
    </row>
    <row r="1158" s="260" customFormat="1" ht="23.5" customHeight="1" spans="1:10">
      <c r="A1158" s="219">
        <v>2200109</v>
      </c>
      <c r="B1158" s="337" t="s">
        <v>1005</v>
      </c>
      <c r="C1158" s="206">
        <f>SUMIFS('02'!E:E,'02'!A:A,A1158)</f>
        <v>14</v>
      </c>
      <c r="D1158" s="206">
        <v>192</v>
      </c>
      <c r="E1158" s="336">
        <f t="shared" si="84"/>
        <v>1371.42857142857</v>
      </c>
      <c r="F1158" s="334" t="str">
        <f t="shared" si="85"/>
        <v>是</v>
      </c>
      <c r="G1158" s="181" t="str">
        <f t="shared" si="86"/>
        <v>项</v>
      </c>
      <c r="H1158" s="181"/>
      <c r="I1158" s="181" t="e">
        <f>SUMIF(#REF!,'12'!A1158,#REF!)</f>
        <v>#REF!</v>
      </c>
      <c r="J1158" s="181" t="e">
        <f t="shared" si="87"/>
        <v>#REF!</v>
      </c>
    </row>
    <row r="1159" s="260" customFormat="1" ht="36" customHeight="1" spans="1:10">
      <c r="A1159" s="219">
        <v>2200112</v>
      </c>
      <c r="B1159" s="337" t="s">
        <v>1006</v>
      </c>
      <c r="C1159" s="206">
        <f>SUMIFS('02'!E:E,'02'!A:A,A1159)</f>
        <v>0</v>
      </c>
      <c r="D1159" s="206">
        <v>0</v>
      </c>
      <c r="E1159" s="336">
        <f t="shared" si="84"/>
        <v>0</v>
      </c>
      <c r="F1159" s="334" t="str">
        <f t="shared" si="85"/>
        <v>否</v>
      </c>
      <c r="G1159" s="181" t="str">
        <f t="shared" si="86"/>
        <v>项</v>
      </c>
      <c r="H1159" s="181"/>
      <c r="I1159" s="181" t="e">
        <f>SUMIF(#REF!,'12'!A1159,#REF!)</f>
        <v>#REF!</v>
      </c>
      <c r="J1159" s="181" t="e">
        <f t="shared" si="87"/>
        <v>#REF!</v>
      </c>
    </row>
    <row r="1160" s="260" customFormat="1" ht="23.5" customHeight="1" spans="1:10">
      <c r="A1160" s="219">
        <v>2200113</v>
      </c>
      <c r="B1160" s="337" t="s">
        <v>1007</v>
      </c>
      <c r="C1160" s="206">
        <f>SUMIFS('02'!E:E,'02'!A:A,A1160)</f>
        <v>0</v>
      </c>
      <c r="D1160" s="206">
        <v>82</v>
      </c>
      <c r="E1160" s="336">
        <f t="shared" si="84"/>
        <v>0</v>
      </c>
      <c r="F1160" s="334" t="str">
        <f t="shared" si="85"/>
        <v>是</v>
      </c>
      <c r="G1160" s="181" t="str">
        <f t="shared" si="86"/>
        <v>项</v>
      </c>
      <c r="H1160" s="181"/>
      <c r="I1160" s="181" t="e">
        <f>SUMIF(#REF!,'12'!A1160,#REF!)</f>
        <v>#REF!</v>
      </c>
      <c r="J1160" s="181" t="e">
        <f t="shared" si="87"/>
        <v>#REF!</v>
      </c>
    </row>
    <row r="1161" s="260" customFormat="1" ht="36" customHeight="1" spans="1:10">
      <c r="A1161" s="219">
        <v>2200114</v>
      </c>
      <c r="B1161" s="337" t="s">
        <v>1008</v>
      </c>
      <c r="C1161" s="206">
        <f>SUMIFS('02'!E:E,'02'!A:A,A1161)</f>
        <v>0</v>
      </c>
      <c r="D1161" s="206">
        <v>0</v>
      </c>
      <c r="E1161" s="336">
        <f t="shared" si="84"/>
        <v>0</v>
      </c>
      <c r="F1161" s="334" t="str">
        <f t="shared" si="85"/>
        <v>否</v>
      </c>
      <c r="G1161" s="181" t="str">
        <f t="shared" si="86"/>
        <v>项</v>
      </c>
      <c r="H1161" s="181"/>
      <c r="I1161" s="181" t="e">
        <f>SUMIF(#REF!,'12'!A1161,#REF!)</f>
        <v>#REF!</v>
      </c>
      <c r="J1161" s="181" t="e">
        <f t="shared" si="87"/>
        <v>#REF!</v>
      </c>
    </row>
    <row r="1162" s="260" customFormat="1" ht="36" customHeight="1" spans="1:10">
      <c r="A1162" s="219">
        <v>2200115</v>
      </c>
      <c r="B1162" s="337" t="s">
        <v>1009</v>
      </c>
      <c r="C1162" s="206">
        <f>SUMIFS('02'!E:E,'02'!A:A,A1162)</f>
        <v>0</v>
      </c>
      <c r="D1162" s="206">
        <v>0</v>
      </c>
      <c r="E1162" s="336">
        <f t="shared" si="84"/>
        <v>0</v>
      </c>
      <c r="F1162" s="334" t="str">
        <f t="shared" si="85"/>
        <v>否</v>
      </c>
      <c r="G1162" s="181" t="str">
        <f t="shared" si="86"/>
        <v>项</v>
      </c>
      <c r="H1162" s="181"/>
      <c r="I1162" s="181" t="e">
        <f>SUMIF(#REF!,'12'!A1162,#REF!)</f>
        <v>#REF!</v>
      </c>
      <c r="J1162" s="181" t="e">
        <f t="shared" si="87"/>
        <v>#REF!</v>
      </c>
    </row>
    <row r="1163" s="260" customFormat="1" ht="36" customHeight="1" spans="1:10">
      <c r="A1163" s="219">
        <v>2200116</v>
      </c>
      <c r="B1163" s="337" t="s">
        <v>1010</v>
      </c>
      <c r="C1163" s="206">
        <f>SUMIFS('02'!E:E,'02'!A:A,A1163)</f>
        <v>0</v>
      </c>
      <c r="D1163" s="206">
        <v>0</v>
      </c>
      <c r="E1163" s="336">
        <f t="shared" si="84"/>
        <v>0</v>
      </c>
      <c r="F1163" s="334" t="str">
        <f t="shared" si="85"/>
        <v>否</v>
      </c>
      <c r="G1163" s="181" t="str">
        <f t="shared" si="86"/>
        <v>项</v>
      </c>
      <c r="H1163" s="181"/>
      <c r="I1163" s="181" t="e">
        <f>SUMIF(#REF!,'12'!A1163,#REF!)</f>
        <v>#REF!</v>
      </c>
      <c r="J1163" s="181" t="e">
        <f t="shared" si="87"/>
        <v>#REF!</v>
      </c>
    </row>
    <row r="1164" s="260" customFormat="1" ht="36" customHeight="1" spans="1:10">
      <c r="A1164" s="219">
        <v>2200119</v>
      </c>
      <c r="B1164" s="337" t="s">
        <v>1011</v>
      </c>
      <c r="C1164" s="206">
        <f>SUMIFS('02'!E:E,'02'!A:A,A1164)</f>
        <v>0</v>
      </c>
      <c r="D1164" s="206">
        <v>0</v>
      </c>
      <c r="E1164" s="336">
        <f t="shared" si="84"/>
        <v>0</v>
      </c>
      <c r="F1164" s="334" t="str">
        <f t="shared" si="85"/>
        <v>否</v>
      </c>
      <c r="G1164" s="181" t="str">
        <f t="shared" si="86"/>
        <v>项</v>
      </c>
      <c r="H1164" s="181"/>
      <c r="I1164" s="181" t="e">
        <f>SUMIF(#REF!,'12'!A1164,#REF!)</f>
        <v>#REF!</v>
      </c>
      <c r="J1164" s="181" t="e">
        <f t="shared" si="87"/>
        <v>#REF!</v>
      </c>
    </row>
    <row r="1165" s="260" customFormat="1" ht="36" customHeight="1" spans="1:10">
      <c r="A1165" s="219">
        <v>2200120</v>
      </c>
      <c r="B1165" s="337" t="s">
        <v>1012</v>
      </c>
      <c r="C1165" s="206">
        <f>SUMIFS('02'!E:E,'02'!A:A,A1165)</f>
        <v>0</v>
      </c>
      <c r="D1165" s="206">
        <v>0</v>
      </c>
      <c r="E1165" s="336">
        <f t="shared" si="84"/>
        <v>0</v>
      </c>
      <c r="F1165" s="334" t="str">
        <f t="shared" si="85"/>
        <v>否</v>
      </c>
      <c r="G1165" s="181" t="str">
        <f t="shared" si="86"/>
        <v>项</v>
      </c>
      <c r="H1165" s="181"/>
      <c r="I1165" s="181" t="e">
        <f>SUMIF(#REF!,'12'!A1165,#REF!)</f>
        <v>#REF!</v>
      </c>
      <c r="J1165" s="181" t="e">
        <f t="shared" si="87"/>
        <v>#REF!</v>
      </c>
    </row>
    <row r="1166" s="260" customFormat="1" ht="36" customHeight="1" spans="1:10">
      <c r="A1166" s="219">
        <v>2200121</v>
      </c>
      <c r="B1166" s="337" t="s">
        <v>1013</v>
      </c>
      <c r="C1166" s="206">
        <f>SUMIFS('02'!E:E,'02'!A:A,A1166)</f>
        <v>0</v>
      </c>
      <c r="D1166" s="206">
        <v>0</v>
      </c>
      <c r="E1166" s="336">
        <f t="shared" si="84"/>
        <v>0</v>
      </c>
      <c r="F1166" s="334" t="str">
        <f t="shared" si="85"/>
        <v>否</v>
      </c>
      <c r="G1166" s="181" t="str">
        <f t="shared" si="86"/>
        <v>项</v>
      </c>
      <c r="H1166" s="181"/>
      <c r="I1166" s="181" t="e">
        <f>SUMIF(#REF!,'12'!A1166,#REF!)</f>
        <v>#REF!</v>
      </c>
      <c r="J1166" s="181" t="e">
        <f t="shared" si="87"/>
        <v>#REF!</v>
      </c>
    </row>
    <row r="1167" s="260" customFormat="1" ht="36" customHeight="1" spans="1:10">
      <c r="A1167" s="219">
        <v>2200122</v>
      </c>
      <c r="B1167" s="337" t="s">
        <v>1014</v>
      </c>
      <c r="C1167" s="206">
        <f>SUMIFS('02'!E:E,'02'!A:A,A1167)</f>
        <v>0</v>
      </c>
      <c r="D1167" s="206">
        <v>0</v>
      </c>
      <c r="E1167" s="336">
        <f t="shared" si="84"/>
        <v>0</v>
      </c>
      <c r="F1167" s="334" t="str">
        <f t="shared" si="85"/>
        <v>否</v>
      </c>
      <c r="G1167" s="181" t="str">
        <f t="shared" si="86"/>
        <v>项</v>
      </c>
      <c r="H1167" s="181"/>
      <c r="I1167" s="181" t="e">
        <f>SUMIF(#REF!,'12'!A1167,#REF!)</f>
        <v>#REF!</v>
      </c>
      <c r="J1167" s="181" t="e">
        <f t="shared" si="87"/>
        <v>#REF!</v>
      </c>
    </row>
    <row r="1168" s="260" customFormat="1" ht="36" customHeight="1" spans="1:10">
      <c r="A1168" s="219">
        <v>2200123</v>
      </c>
      <c r="B1168" s="337" t="s">
        <v>1015</v>
      </c>
      <c r="C1168" s="206">
        <f>SUMIFS('02'!E:E,'02'!A:A,A1168)</f>
        <v>0</v>
      </c>
      <c r="D1168" s="206">
        <v>0</v>
      </c>
      <c r="E1168" s="336">
        <f t="shared" si="84"/>
        <v>0</v>
      </c>
      <c r="F1168" s="334" t="str">
        <f t="shared" si="85"/>
        <v>否</v>
      </c>
      <c r="G1168" s="181" t="str">
        <f t="shared" si="86"/>
        <v>项</v>
      </c>
      <c r="H1168" s="181"/>
      <c r="I1168" s="181" t="e">
        <f>SUMIF(#REF!,'12'!A1168,#REF!)</f>
        <v>#REF!</v>
      </c>
      <c r="J1168" s="181" t="e">
        <f t="shared" si="87"/>
        <v>#REF!</v>
      </c>
    </row>
    <row r="1169" s="260" customFormat="1" ht="36" customHeight="1" spans="1:10">
      <c r="A1169" s="219">
        <v>2200124</v>
      </c>
      <c r="B1169" s="337" t="s">
        <v>1016</v>
      </c>
      <c r="C1169" s="206">
        <f>SUMIFS('02'!E:E,'02'!A:A,A1169)</f>
        <v>0</v>
      </c>
      <c r="D1169" s="206">
        <v>0</v>
      </c>
      <c r="E1169" s="336">
        <f t="shared" si="84"/>
        <v>0</v>
      </c>
      <c r="F1169" s="334" t="str">
        <f t="shared" si="85"/>
        <v>否</v>
      </c>
      <c r="G1169" s="181" t="str">
        <f t="shared" si="86"/>
        <v>项</v>
      </c>
      <c r="H1169" s="181"/>
      <c r="I1169" s="181" t="e">
        <f>SUMIF(#REF!,'12'!A1169,#REF!)</f>
        <v>#REF!</v>
      </c>
      <c r="J1169" s="181" t="e">
        <f t="shared" si="87"/>
        <v>#REF!</v>
      </c>
    </row>
    <row r="1170" s="260" customFormat="1" ht="36" customHeight="1" spans="1:10">
      <c r="A1170" s="219">
        <v>2200125</v>
      </c>
      <c r="B1170" s="337" t="s">
        <v>1017</v>
      </c>
      <c r="C1170" s="206">
        <f>SUMIFS('02'!E:E,'02'!A:A,A1170)</f>
        <v>0</v>
      </c>
      <c r="D1170" s="206">
        <v>0</v>
      </c>
      <c r="E1170" s="336">
        <f t="shared" si="84"/>
        <v>0</v>
      </c>
      <c r="F1170" s="334" t="str">
        <f t="shared" si="85"/>
        <v>否</v>
      </c>
      <c r="G1170" s="181" t="str">
        <f t="shared" si="86"/>
        <v>项</v>
      </c>
      <c r="H1170" s="181"/>
      <c r="I1170" s="181" t="e">
        <f>SUMIF(#REF!,'12'!A1170,#REF!)</f>
        <v>#REF!</v>
      </c>
      <c r="J1170" s="181" t="e">
        <f t="shared" si="87"/>
        <v>#REF!</v>
      </c>
    </row>
    <row r="1171" s="260" customFormat="1" ht="36" customHeight="1" spans="1:10">
      <c r="A1171" s="219">
        <v>2200126</v>
      </c>
      <c r="B1171" s="337" t="s">
        <v>1018</v>
      </c>
      <c r="C1171" s="206">
        <f>SUMIFS('02'!E:E,'02'!A:A,A1171)</f>
        <v>0</v>
      </c>
      <c r="D1171" s="206">
        <v>0</v>
      </c>
      <c r="E1171" s="336">
        <f t="shared" si="84"/>
        <v>0</v>
      </c>
      <c r="F1171" s="334" t="str">
        <f t="shared" si="85"/>
        <v>否</v>
      </c>
      <c r="G1171" s="181" t="str">
        <f t="shared" si="86"/>
        <v>项</v>
      </c>
      <c r="H1171" s="181"/>
      <c r="I1171" s="181" t="e">
        <f>SUMIF(#REF!,'12'!A1171,#REF!)</f>
        <v>#REF!</v>
      </c>
      <c r="J1171" s="181" t="e">
        <f t="shared" si="87"/>
        <v>#REF!</v>
      </c>
    </row>
    <row r="1172" s="260" customFormat="1" ht="36" customHeight="1" spans="1:10">
      <c r="A1172" s="219">
        <v>2200127</v>
      </c>
      <c r="B1172" s="337" t="s">
        <v>1019</v>
      </c>
      <c r="C1172" s="206">
        <f>SUMIFS('02'!E:E,'02'!A:A,A1172)</f>
        <v>0</v>
      </c>
      <c r="D1172" s="206">
        <v>0</v>
      </c>
      <c r="E1172" s="336">
        <f t="shared" si="84"/>
        <v>0</v>
      </c>
      <c r="F1172" s="334" t="str">
        <f t="shared" si="85"/>
        <v>否</v>
      </c>
      <c r="G1172" s="181" t="str">
        <f t="shared" si="86"/>
        <v>项</v>
      </c>
      <c r="H1172" s="181"/>
      <c r="I1172" s="181" t="e">
        <f>SUMIF(#REF!,'12'!A1172,#REF!)</f>
        <v>#REF!</v>
      </c>
      <c r="J1172" s="181" t="e">
        <f t="shared" si="87"/>
        <v>#REF!</v>
      </c>
    </row>
    <row r="1173" s="260" customFormat="1" ht="36" customHeight="1" spans="1:10">
      <c r="A1173" s="219">
        <v>2200128</v>
      </c>
      <c r="B1173" s="337" t="s">
        <v>1020</v>
      </c>
      <c r="C1173" s="206">
        <f>SUMIFS('02'!E:E,'02'!A:A,A1173)</f>
        <v>0</v>
      </c>
      <c r="D1173" s="206">
        <v>0</v>
      </c>
      <c r="E1173" s="336">
        <f t="shared" si="84"/>
        <v>0</v>
      </c>
      <c r="F1173" s="334" t="str">
        <f t="shared" si="85"/>
        <v>否</v>
      </c>
      <c r="G1173" s="181" t="str">
        <f t="shared" si="86"/>
        <v>项</v>
      </c>
      <c r="H1173" s="181"/>
      <c r="I1173" s="181" t="e">
        <f>SUMIF(#REF!,'12'!A1173,#REF!)</f>
        <v>#REF!</v>
      </c>
      <c r="J1173" s="181" t="e">
        <f t="shared" si="87"/>
        <v>#REF!</v>
      </c>
    </row>
    <row r="1174" s="260" customFormat="1" ht="36" customHeight="1" spans="1:10">
      <c r="A1174" s="219">
        <v>2200129</v>
      </c>
      <c r="B1174" s="337" t="s">
        <v>1021</v>
      </c>
      <c r="C1174" s="206">
        <f>SUMIFS('02'!E:E,'02'!A:A,A1174)</f>
        <v>0</v>
      </c>
      <c r="D1174" s="206">
        <v>0</v>
      </c>
      <c r="E1174" s="336">
        <f t="shared" si="84"/>
        <v>0</v>
      </c>
      <c r="F1174" s="334" t="str">
        <f t="shared" si="85"/>
        <v>否</v>
      </c>
      <c r="G1174" s="181" t="str">
        <f t="shared" si="86"/>
        <v>项</v>
      </c>
      <c r="H1174" s="181"/>
      <c r="I1174" s="181" t="e">
        <f>SUMIF(#REF!,'12'!A1174,#REF!)</f>
        <v>#REF!</v>
      </c>
      <c r="J1174" s="181" t="e">
        <f t="shared" si="87"/>
        <v>#REF!</v>
      </c>
    </row>
    <row r="1175" s="260" customFormat="1" ht="36" customHeight="1" spans="1:10">
      <c r="A1175" s="219">
        <v>2200150</v>
      </c>
      <c r="B1175" s="337" t="s">
        <v>196</v>
      </c>
      <c r="C1175" s="206">
        <f>SUMIFS('02'!E:E,'02'!A:A,A1175)</f>
        <v>0</v>
      </c>
      <c r="D1175" s="206">
        <v>0</v>
      </c>
      <c r="E1175" s="336">
        <f t="shared" si="84"/>
        <v>0</v>
      </c>
      <c r="F1175" s="334" t="str">
        <f t="shared" si="85"/>
        <v>否</v>
      </c>
      <c r="G1175" s="181" t="str">
        <f t="shared" si="86"/>
        <v>项</v>
      </c>
      <c r="H1175" s="181"/>
      <c r="I1175" s="181" t="e">
        <f>SUMIF(#REF!,'12'!A1175,#REF!)</f>
        <v>#REF!</v>
      </c>
      <c r="J1175" s="181" t="e">
        <f t="shared" si="87"/>
        <v>#REF!</v>
      </c>
    </row>
    <row r="1176" s="260" customFormat="1" ht="36" customHeight="1" spans="1:10">
      <c r="A1176" s="219">
        <v>2200199</v>
      </c>
      <c r="B1176" s="337" t="s">
        <v>1022</v>
      </c>
      <c r="C1176" s="206">
        <f>SUMIFS('02'!E:E,'02'!A:A,A1176)</f>
        <v>0</v>
      </c>
      <c r="D1176" s="206">
        <v>0</v>
      </c>
      <c r="E1176" s="336">
        <f t="shared" si="84"/>
        <v>0</v>
      </c>
      <c r="F1176" s="334" t="str">
        <f t="shared" si="85"/>
        <v>否</v>
      </c>
      <c r="G1176" s="181" t="str">
        <f t="shared" si="86"/>
        <v>项</v>
      </c>
      <c r="H1176" s="181"/>
      <c r="I1176" s="181" t="e">
        <f>SUMIF(#REF!,'12'!A1176,#REF!)</f>
        <v>#REF!</v>
      </c>
      <c r="J1176" s="181" t="e">
        <f t="shared" si="87"/>
        <v>#REF!</v>
      </c>
    </row>
    <row r="1177" ht="23.5" customHeight="1" spans="1:10">
      <c r="A1177" s="219">
        <v>22005</v>
      </c>
      <c r="B1177" s="335" t="s">
        <v>1023</v>
      </c>
      <c r="C1177" s="147">
        <f>SUM(C1178:C1191)</f>
        <v>2</v>
      </c>
      <c r="D1177" s="147">
        <f>SUM(D1178:D1191)</f>
        <v>0</v>
      </c>
      <c r="E1177" s="336">
        <f t="shared" si="84"/>
        <v>0</v>
      </c>
      <c r="F1177" s="334" t="str">
        <f t="shared" si="85"/>
        <v>是</v>
      </c>
      <c r="G1177" s="181" t="str">
        <f t="shared" si="86"/>
        <v>款</v>
      </c>
      <c r="I1177" s="181" t="e">
        <f>SUMIF(#REF!,'12'!A1177,#REF!)</f>
        <v>#REF!</v>
      </c>
      <c r="J1177" s="181" t="e">
        <f t="shared" si="87"/>
        <v>#REF!</v>
      </c>
    </row>
    <row r="1178" s="260" customFormat="1" ht="36" customHeight="1" spans="1:10">
      <c r="A1178" s="219">
        <v>2200501</v>
      </c>
      <c r="B1178" s="337" t="s">
        <v>187</v>
      </c>
      <c r="C1178" s="206">
        <f>SUMIFS('02'!E:E,'02'!A:A,A1178)</f>
        <v>0</v>
      </c>
      <c r="D1178" s="206">
        <v>0</v>
      </c>
      <c r="E1178" s="336">
        <f t="shared" si="84"/>
        <v>0</v>
      </c>
      <c r="F1178" s="334" t="str">
        <f t="shared" si="85"/>
        <v>否</v>
      </c>
      <c r="G1178" s="181" t="str">
        <f t="shared" si="86"/>
        <v>项</v>
      </c>
      <c r="H1178" s="181"/>
      <c r="I1178" s="181" t="e">
        <f>SUMIF(#REF!,'12'!A1178,#REF!)</f>
        <v>#REF!</v>
      </c>
      <c r="J1178" s="181" t="e">
        <f t="shared" si="87"/>
        <v>#REF!</v>
      </c>
    </row>
    <row r="1179" s="260" customFormat="1" ht="36" customHeight="1" spans="1:10">
      <c r="A1179" s="219">
        <v>2200502</v>
      </c>
      <c r="B1179" s="337" t="s">
        <v>188</v>
      </c>
      <c r="C1179" s="206">
        <f>SUMIFS('02'!E:E,'02'!A:A,A1179)</f>
        <v>0</v>
      </c>
      <c r="D1179" s="206">
        <v>0</v>
      </c>
      <c r="E1179" s="336">
        <f t="shared" si="84"/>
        <v>0</v>
      </c>
      <c r="F1179" s="334" t="str">
        <f t="shared" si="85"/>
        <v>否</v>
      </c>
      <c r="G1179" s="181" t="str">
        <f t="shared" si="86"/>
        <v>项</v>
      </c>
      <c r="H1179" s="181"/>
      <c r="I1179" s="181" t="e">
        <f>SUMIF(#REF!,'12'!A1179,#REF!)</f>
        <v>#REF!</v>
      </c>
      <c r="J1179" s="181" t="e">
        <f t="shared" si="87"/>
        <v>#REF!</v>
      </c>
    </row>
    <row r="1180" s="260" customFormat="1" ht="36" customHeight="1" spans="1:10">
      <c r="A1180" s="219">
        <v>2200503</v>
      </c>
      <c r="B1180" s="337" t="s">
        <v>189</v>
      </c>
      <c r="C1180" s="206">
        <f>SUMIFS('02'!E:E,'02'!A:A,A1180)</f>
        <v>0</v>
      </c>
      <c r="D1180" s="206">
        <v>0</v>
      </c>
      <c r="E1180" s="336">
        <f t="shared" si="84"/>
        <v>0</v>
      </c>
      <c r="F1180" s="334" t="str">
        <f t="shared" si="85"/>
        <v>否</v>
      </c>
      <c r="G1180" s="181" t="str">
        <f t="shared" si="86"/>
        <v>项</v>
      </c>
      <c r="H1180" s="181"/>
      <c r="I1180" s="181" t="e">
        <f>SUMIF(#REF!,'12'!A1180,#REF!)</f>
        <v>#REF!</v>
      </c>
      <c r="J1180" s="181" t="e">
        <f t="shared" si="87"/>
        <v>#REF!</v>
      </c>
    </row>
    <row r="1181" s="260" customFormat="1" ht="36" customHeight="1" spans="1:10">
      <c r="A1181" s="219">
        <v>2200504</v>
      </c>
      <c r="B1181" s="337" t="s">
        <v>1024</v>
      </c>
      <c r="C1181" s="206">
        <f>SUMIFS('02'!E:E,'02'!A:A,A1181)</f>
        <v>0</v>
      </c>
      <c r="D1181" s="206">
        <v>0</v>
      </c>
      <c r="E1181" s="336">
        <f t="shared" si="84"/>
        <v>0</v>
      </c>
      <c r="F1181" s="334" t="str">
        <f t="shared" si="85"/>
        <v>否</v>
      </c>
      <c r="G1181" s="181" t="str">
        <f t="shared" si="86"/>
        <v>项</v>
      </c>
      <c r="H1181" s="181"/>
      <c r="I1181" s="181" t="e">
        <f>SUMIF(#REF!,'12'!A1181,#REF!)</f>
        <v>#REF!</v>
      </c>
      <c r="J1181" s="181" t="e">
        <f t="shared" si="87"/>
        <v>#REF!</v>
      </c>
    </row>
    <row r="1182" s="260" customFormat="1" ht="36" customHeight="1" spans="1:10">
      <c r="A1182" s="219">
        <v>2200506</v>
      </c>
      <c r="B1182" s="337" t="s">
        <v>1025</v>
      </c>
      <c r="C1182" s="206">
        <f>SUMIFS('02'!E:E,'02'!A:A,A1182)</f>
        <v>0</v>
      </c>
      <c r="D1182" s="206">
        <v>0</v>
      </c>
      <c r="E1182" s="336">
        <f t="shared" si="84"/>
        <v>0</v>
      </c>
      <c r="F1182" s="334" t="str">
        <f t="shared" si="85"/>
        <v>否</v>
      </c>
      <c r="G1182" s="181" t="str">
        <f t="shared" si="86"/>
        <v>项</v>
      </c>
      <c r="H1182" s="181"/>
      <c r="I1182" s="181" t="e">
        <f>SUMIF(#REF!,'12'!A1182,#REF!)</f>
        <v>#REF!</v>
      </c>
      <c r="J1182" s="181" t="e">
        <f t="shared" si="87"/>
        <v>#REF!</v>
      </c>
    </row>
    <row r="1183" s="260" customFormat="1" ht="36" customHeight="1" spans="1:10">
      <c r="A1183" s="219">
        <v>2200507</v>
      </c>
      <c r="B1183" s="337" t="s">
        <v>1026</v>
      </c>
      <c r="C1183" s="206">
        <f>SUMIFS('02'!E:E,'02'!A:A,A1183)</f>
        <v>0</v>
      </c>
      <c r="D1183" s="206">
        <v>0</v>
      </c>
      <c r="E1183" s="336">
        <f t="shared" si="84"/>
        <v>0</v>
      </c>
      <c r="F1183" s="334" t="str">
        <f t="shared" si="85"/>
        <v>否</v>
      </c>
      <c r="G1183" s="181" t="str">
        <f t="shared" si="86"/>
        <v>项</v>
      </c>
      <c r="H1183" s="181"/>
      <c r="I1183" s="181" t="e">
        <f>SUMIF(#REF!,'12'!A1183,#REF!)</f>
        <v>#REF!</v>
      </c>
      <c r="J1183" s="181" t="e">
        <f t="shared" si="87"/>
        <v>#REF!</v>
      </c>
    </row>
    <row r="1184" s="260" customFormat="1" ht="36" customHeight="1" spans="1:10">
      <c r="A1184" s="219">
        <v>2200508</v>
      </c>
      <c r="B1184" s="337" t="s">
        <v>1027</v>
      </c>
      <c r="C1184" s="206">
        <f>SUMIFS('02'!E:E,'02'!A:A,A1184)</f>
        <v>0</v>
      </c>
      <c r="D1184" s="206">
        <v>0</v>
      </c>
      <c r="E1184" s="336">
        <f t="shared" si="84"/>
        <v>0</v>
      </c>
      <c r="F1184" s="334" t="str">
        <f t="shared" si="85"/>
        <v>否</v>
      </c>
      <c r="G1184" s="181" t="str">
        <f t="shared" si="86"/>
        <v>项</v>
      </c>
      <c r="H1184" s="181"/>
      <c r="I1184" s="181" t="e">
        <f>SUMIF(#REF!,'12'!A1184,#REF!)</f>
        <v>#REF!</v>
      </c>
      <c r="J1184" s="181" t="e">
        <f t="shared" si="87"/>
        <v>#REF!</v>
      </c>
    </row>
    <row r="1185" s="260" customFormat="1" ht="23.5" customHeight="1" spans="1:10">
      <c r="A1185" s="219">
        <v>2200509</v>
      </c>
      <c r="B1185" s="337" t="s">
        <v>1028</v>
      </c>
      <c r="C1185" s="206">
        <f>SUMIFS('02'!E:E,'02'!A:A,A1185)</f>
        <v>2</v>
      </c>
      <c r="D1185" s="206">
        <v>0</v>
      </c>
      <c r="E1185" s="336">
        <f t="shared" si="84"/>
        <v>0</v>
      </c>
      <c r="F1185" s="334" t="str">
        <f t="shared" si="85"/>
        <v>是</v>
      </c>
      <c r="G1185" s="181" t="str">
        <f t="shared" si="86"/>
        <v>项</v>
      </c>
      <c r="H1185" s="181"/>
      <c r="I1185" s="181" t="e">
        <f>SUMIF(#REF!,'12'!A1185,#REF!)</f>
        <v>#REF!</v>
      </c>
      <c r="J1185" s="181" t="e">
        <f t="shared" si="87"/>
        <v>#REF!</v>
      </c>
    </row>
    <row r="1186" s="260" customFormat="1" ht="36" customHeight="1" spans="1:10">
      <c r="A1186" s="219">
        <v>2200510</v>
      </c>
      <c r="B1186" s="337" t="s">
        <v>1029</v>
      </c>
      <c r="C1186" s="206">
        <f>SUMIFS('02'!E:E,'02'!A:A,A1186)</f>
        <v>0</v>
      </c>
      <c r="D1186" s="206">
        <v>0</v>
      </c>
      <c r="E1186" s="336">
        <f t="shared" si="84"/>
        <v>0</v>
      </c>
      <c r="F1186" s="334" t="str">
        <f t="shared" si="85"/>
        <v>否</v>
      </c>
      <c r="G1186" s="181" t="str">
        <f t="shared" si="86"/>
        <v>项</v>
      </c>
      <c r="H1186" s="181"/>
      <c r="I1186" s="181" t="e">
        <f>SUMIF(#REF!,'12'!A1186,#REF!)</f>
        <v>#REF!</v>
      </c>
      <c r="J1186" s="181" t="e">
        <f t="shared" si="87"/>
        <v>#REF!</v>
      </c>
    </row>
    <row r="1187" s="260" customFormat="1" ht="36" customHeight="1" spans="1:10">
      <c r="A1187" s="219">
        <v>2200511</v>
      </c>
      <c r="B1187" s="337" t="s">
        <v>1030</v>
      </c>
      <c r="C1187" s="206">
        <f>SUMIFS('02'!E:E,'02'!A:A,A1187)</f>
        <v>0</v>
      </c>
      <c r="D1187" s="206">
        <v>0</v>
      </c>
      <c r="E1187" s="336">
        <f t="shared" si="84"/>
        <v>0</v>
      </c>
      <c r="F1187" s="334" t="str">
        <f t="shared" si="85"/>
        <v>否</v>
      </c>
      <c r="G1187" s="181" t="str">
        <f t="shared" si="86"/>
        <v>项</v>
      </c>
      <c r="H1187" s="181"/>
      <c r="I1187" s="181" t="e">
        <f>SUMIF(#REF!,'12'!A1187,#REF!)</f>
        <v>#REF!</v>
      </c>
      <c r="J1187" s="181" t="e">
        <f t="shared" si="87"/>
        <v>#REF!</v>
      </c>
    </row>
    <row r="1188" s="260" customFormat="1" ht="36" customHeight="1" spans="1:10">
      <c r="A1188" s="219">
        <v>2200512</v>
      </c>
      <c r="B1188" s="337" t="s">
        <v>1031</v>
      </c>
      <c r="C1188" s="206">
        <f>SUMIFS('02'!E:E,'02'!A:A,A1188)</f>
        <v>0</v>
      </c>
      <c r="D1188" s="206">
        <v>0</v>
      </c>
      <c r="E1188" s="336">
        <f t="shared" si="84"/>
        <v>0</v>
      </c>
      <c r="F1188" s="334" t="str">
        <f t="shared" si="85"/>
        <v>否</v>
      </c>
      <c r="G1188" s="181" t="str">
        <f t="shared" si="86"/>
        <v>项</v>
      </c>
      <c r="H1188" s="181"/>
      <c r="I1188" s="181" t="e">
        <f>SUMIF(#REF!,'12'!A1188,#REF!)</f>
        <v>#REF!</v>
      </c>
      <c r="J1188" s="181" t="e">
        <f t="shared" si="87"/>
        <v>#REF!</v>
      </c>
    </row>
    <row r="1189" s="260" customFormat="1" ht="36" customHeight="1" spans="1:10">
      <c r="A1189" s="219">
        <v>2200513</v>
      </c>
      <c r="B1189" s="337" t="s">
        <v>1032</v>
      </c>
      <c r="C1189" s="206">
        <f>SUMIFS('02'!E:E,'02'!A:A,A1189)</f>
        <v>0</v>
      </c>
      <c r="D1189" s="206">
        <v>0</v>
      </c>
      <c r="E1189" s="336">
        <f t="shared" si="84"/>
        <v>0</v>
      </c>
      <c r="F1189" s="334" t="str">
        <f t="shared" si="85"/>
        <v>否</v>
      </c>
      <c r="G1189" s="181" t="str">
        <f t="shared" si="86"/>
        <v>项</v>
      </c>
      <c r="H1189" s="181"/>
      <c r="I1189" s="181" t="e">
        <f>SUMIF(#REF!,'12'!A1189,#REF!)</f>
        <v>#REF!</v>
      </c>
      <c r="J1189" s="181" t="e">
        <f t="shared" si="87"/>
        <v>#REF!</v>
      </c>
    </row>
    <row r="1190" s="260" customFormat="1" ht="36" customHeight="1" spans="1:10">
      <c r="A1190" s="219">
        <v>2200514</v>
      </c>
      <c r="B1190" s="337" t="s">
        <v>1033</v>
      </c>
      <c r="C1190" s="206">
        <f>SUMIFS('02'!E:E,'02'!A:A,A1190)</f>
        <v>0</v>
      </c>
      <c r="D1190" s="206">
        <v>0</v>
      </c>
      <c r="E1190" s="336">
        <f t="shared" si="84"/>
        <v>0</v>
      </c>
      <c r="F1190" s="334" t="str">
        <f t="shared" si="85"/>
        <v>否</v>
      </c>
      <c r="G1190" s="181" t="str">
        <f t="shared" si="86"/>
        <v>项</v>
      </c>
      <c r="H1190" s="181"/>
      <c r="I1190" s="181" t="e">
        <f>SUMIF(#REF!,'12'!A1190,#REF!)</f>
        <v>#REF!</v>
      </c>
      <c r="J1190" s="181" t="e">
        <f t="shared" si="87"/>
        <v>#REF!</v>
      </c>
    </row>
    <row r="1191" s="260" customFormat="1" ht="36" customHeight="1" spans="1:10">
      <c r="A1191" s="219">
        <v>2200599</v>
      </c>
      <c r="B1191" s="337" t="s">
        <v>1034</v>
      </c>
      <c r="C1191" s="206">
        <f>SUMIFS('02'!E:E,'02'!A:A,A1191)</f>
        <v>0</v>
      </c>
      <c r="D1191" s="206">
        <v>0</v>
      </c>
      <c r="E1191" s="336">
        <f t="shared" si="84"/>
        <v>0</v>
      </c>
      <c r="F1191" s="334" t="str">
        <f t="shared" si="85"/>
        <v>否</v>
      </c>
      <c r="G1191" s="181" t="str">
        <f t="shared" si="86"/>
        <v>项</v>
      </c>
      <c r="H1191" s="181"/>
      <c r="I1191" s="181" t="e">
        <f>SUMIF(#REF!,'12'!A1191,#REF!)</f>
        <v>#REF!</v>
      </c>
      <c r="J1191" s="181" t="e">
        <f t="shared" si="87"/>
        <v>#REF!</v>
      </c>
    </row>
    <row r="1192" ht="36" customHeight="1" spans="1:10">
      <c r="A1192" s="219">
        <v>22099</v>
      </c>
      <c r="B1192" s="335" t="s">
        <v>1035</v>
      </c>
      <c r="C1192" s="147">
        <f>C1193</f>
        <v>0</v>
      </c>
      <c r="D1192" s="147">
        <f>D1193</f>
        <v>0</v>
      </c>
      <c r="E1192" s="336">
        <f t="shared" si="84"/>
        <v>0</v>
      </c>
      <c r="F1192" s="334" t="str">
        <f t="shared" si="85"/>
        <v>否</v>
      </c>
      <c r="G1192" s="181" t="str">
        <f t="shared" si="86"/>
        <v>款</v>
      </c>
      <c r="I1192" s="181" t="e">
        <f>SUMIF(#REF!,'12'!A1192,#REF!)</f>
        <v>#REF!</v>
      </c>
      <c r="J1192" s="181" t="e">
        <f t="shared" si="87"/>
        <v>#REF!</v>
      </c>
    </row>
    <row r="1193" s="260" customFormat="1" ht="36" customHeight="1" spans="1:10">
      <c r="A1193" s="342">
        <v>2209999</v>
      </c>
      <c r="B1193" s="337" t="s">
        <v>1035</v>
      </c>
      <c r="C1193" s="206">
        <f>SUMIFS('02'!E:E,'02'!A:A,A1193)</f>
        <v>0</v>
      </c>
      <c r="D1193" s="206">
        <v>0</v>
      </c>
      <c r="E1193" s="336">
        <f t="shared" si="84"/>
        <v>0</v>
      </c>
      <c r="F1193" s="334" t="str">
        <f t="shared" si="85"/>
        <v>否</v>
      </c>
      <c r="G1193" s="181" t="str">
        <f t="shared" si="86"/>
        <v>项</v>
      </c>
      <c r="H1193" s="181"/>
      <c r="I1193" s="181" t="e">
        <f>SUMIF(#REF!,'12'!A1193,#REF!)</f>
        <v>#REF!</v>
      </c>
      <c r="J1193" s="181" t="e">
        <f t="shared" si="87"/>
        <v>#REF!</v>
      </c>
    </row>
    <row r="1194" ht="23.5" customHeight="1" spans="1:10">
      <c r="A1194" s="340">
        <v>221</v>
      </c>
      <c r="B1194" s="332" t="s">
        <v>156</v>
      </c>
      <c r="C1194" s="216">
        <f>SUM(C1195,C1205,C1209)</f>
        <v>14367</v>
      </c>
      <c r="D1194" s="216">
        <f>SUM(D1195,D1205,D1209)</f>
        <v>8072</v>
      </c>
      <c r="E1194" s="333">
        <f t="shared" si="84"/>
        <v>56.1843112688801</v>
      </c>
      <c r="F1194" s="334" t="str">
        <f t="shared" si="85"/>
        <v>是</v>
      </c>
      <c r="G1194" s="181" t="str">
        <f t="shared" si="86"/>
        <v>类</v>
      </c>
      <c r="I1194" s="181" t="e">
        <f>SUMIF(#REF!,'12'!A1194,#REF!)</f>
        <v>#REF!</v>
      </c>
      <c r="J1194" s="181" t="e">
        <f t="shared" si="87"/>
        <v>#REF!</v>
      </c>
    </row>
    <row r="1195" ht="23.5" customHeight="1" spans="1:10">
      <c r="A1195" s="219">
        <v>22101</v>
      </c>
      <c r="B1195" s="335" t="s">
        <v>1036</v>
      </c>
      <c r="C1195" s="147">
        <f>SUM(C1196:C1204)</f>
        <v>846</v>
      </c>
      <c r="D1195" s="147">
        <f>SUM(D1196:D1204)</f>
        <v>300</v>
      </c>
      <c r="E1195" s="336">
        <f t="shared" si="84"/>
        <v>35.4609929078014</v>
      </c>
      <c r="F1195" s="334" t="str">
        <f t="shared" si="85"/>
        <v>是</v>
      </c>
      <c r="G1195" s="181" t="str">
        <f t="shared" si="86"/>
        <v>款</v>
      </c>
      <c r="I1195" s="181" t="e">
        <f>SUMIF(#REF!,'12'!A1195,#REF!)</f>
        <v>#REF!</v>
      </c>
      <c r="J1195" s="181" t="e">
        <f t="shared" si="87"/>
        <v>#REF!</v>
      </c>
    </row>
    <row r="1196" s="260" customFormat="1" ht="36" customHeight="1" spans="1:10">
      <c r="A1196" s="219">
        <v>2210102</v>
      </c>
      <c r="B1196" s="337" t="s">
        <v>1038</v>
      </c>
      <c r="C1196" s="206">
        <f>SUMIFS('02'!E:E,'02'!A:A,A1196)</f>
        <v>0</v>
      </c>
      <c r="D1196" s="206">
        <v>0</v>
      </c>
      <c r="E1196" s="336">
        <f t="shared" ref="E1196:E1206" si="88">IFERROR(IF(C1196&lt;0,"",IFERROR(D1196/C1196,0))*100,0)</f>
        <v>0</v>
      </c>
      <c r="F1196" s="334" t="str">
        <f t="shared" ref="F1196:F1207" si="89">IF(LEN(A1196)=3,"是",IF(B1196&lt;&gt;"",IF(SUM(C1196:D1196)&lt;&gt;0,"是","否"),"是"))</f>
        <v>否</v>
      </c>
      <c r="G1196" s="181" t="str">
        <f t="shared" ref="G1196:G1207" si="90">IF(LEN(A1196)=3,"类",IF(LEN(A1196)=5,"款","项"))</f>
        <v>项</v>
      </c>
      <c r="H1196" s="181"/>
      <c r="I1196" s="181" t="e">
        <f>SUMIF(#REF!,'12'!A1196,#REF!)</f>
        <v>#REF!</v>
      </c>
      <c r="J1196" s="181" t="e">
        <f t="shared" ref="J1196:J1207" si="91">D1196-I1196</f>
        <v>#REF!</v>
      </c>
    </row>
    <row r="1197" s="260" customFormat="1" ht="36" customHeight="1" spans="1:10">
      <c r="A1197" s="219">
        <v>2210103</v>
      </c>
      <c r="B1197" s="337" t="s">
        <v>1039</v>
      </c>
      <c r="C1197" s="206">
        <f>SUMIFS('02'!E:E,'02'!A:A,A1197)</f>
        <v>0</v>
      </c>
      <c r="D1197" s="206">
        <v>0</v>
      </c>
      <c r="E1197" s="336">
        <f t="shared" si="88"/>
        <v>0</v>
      </c>
      <c r="F1197" s="334" t="str">
        <f t="shared" si="89"/>
        <v>否</v>
      </c>
      <c r="G1197" s="181" t="str">
        <f t="shared" si="90"/>
        <v>项</v>
      </c>
      <c r="H1197" s="181"/>
      <c r="I1197" s="181" t="e">
        <f>SUMIF(#REF!,'12'!A1197,#REF!)</f>
        <v>#REF!</v>
      </c>
      <c r="J1197" s="181" t="e">
        <f t="shared" si="91"/>
        <v>#REF!</v>
      </c>
    </row>
    <row r="1198" s="260" customFormat="1" ht="36" customHeight="1" spans="1:10">
      <c r="A1198" s="219">
        <v>2210104</v>
      </c>
      <c r="B1198" s="337" t="s">
        <v>1040</v>
      </c>
      <c r="C1198" s="206">
        <f>SUMIFS('02'!E:E,'02'!A:A,A1198)</f>
        <v>0</v>
      </c>
      <c r="D1198" s="206">
        <v>0</v>
      </c>
      <c r="E1198" s="336">
        <f t="shared" si="88"/>
        <v>0</v>
      </c>
      <c r="F1198" s="334" t="str">
        <f t="shared" si="89"/>
        <v>否</v>
      </c>
      <c r="G1198" s="181" t="str">
        <f t="shared" si="90"/>
        <v>项</v>
      </c>
      <c r="H1198" s="181"/>
      <c r="I1198" s="181" t="e">
        <f>SUMIF(#REF!,'12'!A1198,#REF!)</f>
        <v>#REF!</v>
      </c>
      <c r="J1198" s="181" t="e">
        <f t="shared" si="91"/>
        <v>#REF!</v>
      </c>
    </row>
    <row r="1199" s="260" customFormat="1" ht="23.5" customHeight="1" spans="1:10">
      <c r="A1199" s="219">
        <v>2210105</v>
      </c>
      <c r="B1199" s="337" t="s">
        <v>1041</v>
      </c>
      <c r="C1199" s="206">
        <f>SUMIFS('02'!E:E,'02'!A:A,A1199)</f>
        <v>129</v>
      </c>
      <c r="D1199" s="206">
        <v>262</v>
      </c>
      <c r="E1199" s="336">
        <f t="shared" si="88"/>
        <v>203.100775193798</v>
      </c>
      <c r="F1199" s="334" t="str">
        <f t="shared" si="89"/>
        <v>是</v>
      </c>
      <c r="G1199" s="181" t="str">
        <f t="shared" si="90"/>
        <v>项</v>
      </c>
      <c r="H1199" s="181"/>
      <c r="I1199" s="181" t="e">
        <f>SUMIF(#REF!,'12'!A1199,#REF!)</f>
        <v>#REF!</v>
      </c>
      <c r="J1199" s="181" t="e">
        <f t="shared" si="91"/>
        <v>#REF!</v>
      </c>
    </row>
    <row r="1200" s="260" customFormat="1" ht="23.5" customHeight="1" spans="1:10">
      <c r="A1200" s="219">
        <v>2210108</v>
      </c>
      <c r="B1200" s="337" t="s">
        <v>1044</v>
      </c>
      <c r="C1200" s="206">
        <f>SUMIFS('02'!E:E,'02'!A:A,A1200)</f>
        <v>717</v>
      </c>
      <c r="D1200" s="206">
        <v>38</v>
      </c>
      <c r="E1200" s="336">
        <f t="shared" si="88"/>
        <v>5.29986052998605</v>
      </c>
      <c r="F1200" s="334" t="str">
        <f t="shared" si="89"/>
        <v>是</v>
      </c>
      <c r="G1200" s="181" t="str">
        <f t="shared" si="90"/>
        <v>项</v>
      </c>
      <c r="H1200" s="181"/>
      <c r="I1200" s="181" t="e">
        <f>SUMIF(#REF!,'12'!A1200,#REF!)</f>
        <v>#REF!</v>
      </c>
      <c r="J1200" s="181" t="e">
        <f t="shared" si="91"/>
        <v>#REF!</v>
      </c>
    </row>
    <row r="1201" s="260" customFormat="1" ht="36" customHeight="1" spans="1:10">
      <c r="A1201" s="215">
        <v>2210111</v>
      </c>
      <c r="B1201" s="337" t="s">
        <v>1942</v>
      </c>
      <c r="C1201" s="206">
        <f>SUMIFS('02'!E:E,'02'!A:A,A1201)</f>
        <v>0</v>
      </c>
      <c r="D1201" s="206">
        <v>0</v>
      </c>
      <c r="E1201" s="336">
        <f t="shared" si="88"/>
        <v>0</v>
      </c>
      <c r="F1201" s="334" t="str">
        <f t="shared" si="89"/>
        <v>否</v>
      </c>
      <c r="G1201" s="181" t="str">
        <f t="shared" si="90"/>
        <v>项</v>
      </c>
      <c r="H1201" s="181"/>
      <c r="I1201" s="181" t="e">
        <f>SUMIF(#REF!,'12'!A1201,#REF!)</f>
        <v>#REF!</v>
      </c>
      <c r="J1201" s="181" t="e">
        <f t="shared" si="91"/>
        <v>#REF!</v>
      </c>
    </row>
    <row r="1202" s="260" customFormat="1" ht="36" customHeight="1" spans="1:10">
      <c r="A1202" s="215">
        <v>2210112</v>
      </c>
      <c r="B1202" s="337" t="s">
        <v>1943</v>
      </c>
      <c r="C1202" s="206">
        <f>SUMIFS('02'!E:E,'02'!A:A,A1202)</f>
        <v>0</v>
      </c>
      <c r="D1202" s="206">
        <v>0</v>
      </c>
      <c r="E1202" s="336">
        <f t="shared" si="88"/>
        <v>0</v>
      </c>
      <c r="F1202" s="334" t="str">
        <f t="shared" si="89"/>
        <v>否</v>
      </c>
      <c r="G1202" s="181" t="str">
        <f t="shared" si="90"/>
        <v>项</v>
      </c>
      <c r="H1202" s="181"/>
      <c r="I1202" s="181" t="e">
        <f>SUMIF(#REF!,'12'!A1202,#REF!)</f>
        <v>#REF!</v>
      </c>
      <c r="J1202" s="181" t="e">
        <f t="shared" si="91"/>
        <v>#REF!</v>
      </c>
    </row>
    <row r="1203" s="260" customFormat="1" ht="36" customHeight="1" spans="1:10">
      <c r="A1203" s="215">
        <v>2210113</v>
      </c>
      <c r="B1203" s="337" t="s">
        <v>1944</v>
      </c>
      <c r="C1203" s="206">
        <f>SUMIFS('02'!E:E,'02'!A:A,A1203)</f>
        <v>0</v>
      </c>
      <c r="D1203" s="206">
        <v>0</v>
      </c>
      <c r="E1203" s="336">
        <f t="shared" si="88"/>
        <v>0</v>
      </c>
      <c r="F1203" s="334" t="str">
        <f t="shared" si="89"/>
        <v>否</v>
      </c>
      <c r="G1203" s="181" t="str">
        <f t="shared" si="90"/>
        <v>项</v>
      </c>
      <c r="H1203" s="181"/>
      <c r="I1203" s="181" t="e">
        <f>SUMIF(#REF!,'12'!A1203,#REF!)</f>
        <v>#REF!</v>
      </c>
      <c r="J1203" s="181" t="e">
        <f t="shared" si="91"/>
        <v>#REF!</v>
      </c>
    </row>
    <row r="1204" s="260" customFormat="1" ht="36" customHeight="1" spans="1:10">
      <c r="A1204" s="219">
        <v>2210199</v>
      </c>
      <c r="B1204" s="337" t="s">
        <v>1050</v>
      </c>
      <c r="C1204" s="206">
        <f>SUMIFS('02'!E:E,'02'!A:A,A1204)</f>
        <v>0</v>
      </c>
      <c r="D1204" s="206">
        <v>0</v>
      </c>
      <c r="E1204" s="336">
        <f t="shared" si="88"/>
        <v>0</v>
      </c>
      <c r="F1204" s="334" t="str">
        <f t="shared" si="89"/>
        <v>否</v>
      </c>
      <c r="G1204" s="181" t="str">
        <f t="shared" si="90"/>
        <v>项</v>
      </c>
      <c r="H1204" s="181"/>
      <c r="I1204" s="181" t="e">
        <f>SUMIF(#REF!,'12'!A1204,#REF!)</f>
        <v>#REF!</v>
      </c>
      <c r="J1204" s="181" t="e">
        <f t="shared" si="91"/>
        <v>#REF!</v>
      </c>
    </row>
    <row r="1205" ht="23.5" customHeight="1" spans="1:10">
      <c r="A1205" s="219">
        <v>22102</v>
      </c>
      <c r="B1205" s="335" t="s">
        <v>1051</v>
      </c>
      <c r="C1205" s="147">
        <f>SUM(C1206:C1208)</f>
        <v>13521</v>
      </c>
      <c r="D1205" s="147">
        <f>SUM(D1206:D1208)</f>
        <v>7772</v>
      </c>
      <c r="E1205" s="336">
        <f t="shared" si="88"/>
        <v>57.480955550625</v>
      </c>
      <c r="F1205" s="334" t="str">
        <f t="shared" si="89"/>
        <v>是</v>
      </c>
      <c r="G1205" s="181" t="str">
        <f t="shared" si="90"/>
        <v>款</v>
      </c>
      <c r="I1205" s="181" t="e">
        <f>SUMIF(#REF!,'12'!A1205,#REF!)</f>
        <v>#REF!</v>
      </c>
      <c r="J1205" s="181" t="e">
        <f t="shared" si="91"/>
        <v>#REF!</v>
      </c>
    </row>
    <row r="1206" s="260" customFormat="1" ht="23.5" customHeight="1" spans="1:10">
      <c r="A1206" s="219">
        <v>2210201</v>
      </c>
      <c r="B1206" s="337" t="s">
        <v>1052</v>
      </c>
      <c r="C1206" s="206">
        <f>SUMIFS('02'!E:E,'02'!A:A,A1206)</f>
        <v>13521</v>
      </c>
      <c r="D1206" s="206">
        <v>7772</v>
      </c>
      <c r="E1206" s="336">
        <f t="shared" si="88"/>
        <v>57.480955550625</v>
      </c>
      <c r="F1206" s="334" t="str">
        <f t="shared" si="89"/>
        <v>是</v>
      </c>
      <c r="G1206" s="181" t="str">
        <f t="shared" si="90"/>
        <v>项</v>
      </c>
      <c r="H1206" s="181"/>
      <c r="I1206" s="181" t="e">
        <f>SUMIF(#REF!,'12'!A1206,#REF!)</f>
        <v>#REF!</v>
      </c>
      <c r="J1206" s="181" t="e">
        <f t="shared" si="91"/>
        <v>#REF!</v>
      </c>
    </row>
    <row r="1207" s="260" customFormat="1" ht="36" customHeight="1" spans="1:10">
      <c r="A1207" s="219">
        <v>2210202</v>
      </c>
      <c r="B1207" s="337" t="s">
        <v>1053</v>
      </c>
      <c r="C1207" s="206">
        <f>SUMIFS('02'!E:E,'02'!A:A,A1207)</f>
        <v>0</v>
      </c>
      <c r="D1207" s="206">
        <v>0</v>
      </c>
      <c r="E1207" s="336">
        <f t="shared" ref="E1207:E1270" si="92">IFERROR(IF(C1207&lt;0,"",IFERROR(D1207/C1207,0))*100,0)</f>
        <v>0</v>
      </c>
      <c r="F1207" s="334" t="str">
        <f t="shared" si="89"/>
        <v>否</v>
      </c>
      <c r="G1207" s="181" t="str">
        <f t="shared" si="90"/>
        <v>项</v>
      </c>
      <c r="H1207" s="181"/>
      <c r="I1207" s="181" t="e">
        <f>SUMIF(#REF!,'12'!A1207,#REF!)</f>
        <v>#REF!</v>
      </c>
      <c r="J1207" s="181" t="e">
        <f t="shared" si="91"/>
        <v>#REF!</v>
      </c>
    </row>
    <row r="1208" s="260" customFormat="1" ht="36" customHeight="1" spans="1:10">
      <c r="A1208" s="219">
        <v>2210203</v>
      </c>
      <c r="B1208" s="337" t="s">
        <v>1054</v>
      </c>
      <c r="C1208" s="206">
        <f>SUMIFS('02'!E:E,'02'!A:A,A1208)</f>
        <v>0</v>
      </c>
      <c r="D1208" s="206">
        <v>0</v>
      </c>
      <c r="E1208" s="336">
        <f t="shared" si="92"/>
        <v>0</v>
      </c>
      <c r="F1208" s="334" t="str">
        <f t="shared" ref="F1208:F1271" si="93">IF(LEN(A1208)=3,"是",IF(B1208&lt;&gt;"",IF(SUM(C1208:D1208)&lt;&gt;0,"是","否"),"是"))</f>
        <v>否</v>
      </c>
      <c r="G1208" s="181" t="str">
        <f t="shared" ref="G1208:G1271" si="94">IF(LEN(A1208)=3,"类",IF(LEN(A1208)=5,"款","项"))</f>
        <v>项</v>
      </c>
      <c r="H1208" s="181"/>
      <c r="I1208" s="181" t="e">
        <f>SUMIF(#REF!,'12'!A1208,#REF!)</f>
        <v>#REF!</v>
      </c>
      <c r="J1208" s="181" t="e">
        <f t="shared" ref="J1208:J1271" si="95">D1208-I1208</f>
        <v>#REF!</v>
      </c>
    </row>
    <row r="1209" ht="36" customHeight="1" spans="1:10">
      <c r="A1209" s="219">
        <v>22103</v>
      </c>
      <c r="B1209" s="335" t="s">
        <v>1055</v>
      </c>
      <c r="C1209" s="147">
        <f>SUM(C1210:C1212)</f>
        <v>0</v>
      </c>
      <c r="D1209" s="147">
        <f>SUM(D1210:D1212)</f>
        <v>0</v>
      </c>
      <c r="E1209" s="336">
        <f t="shared" si="92"/>
        <v>0</v>
      </c>
      <c r="F1209" s="334" t="str">
        <f t="shared" si="93"/>
        <v>否</v>
      </c>
      <c r="G1209" s="181" t="str">
        <f t="shared" si="94"/>
        <v>款</v>
      </c>
      <c r="I1209" s="181" t="e">
        <f>SUMIF(#REF!,'12'!A1209,#REF!)</f>
        <v>#REF!</v>
      </c>
      <c r="J1209" s="181" t="e">
        <f t="shared" si="95"/>
        <v>#REF!</v>
      </c>
    </row>
    <row r="1210" s="260" customFormat="1" ht="36" customHeight="1" spans="1:10">
      <c r="A1210" s="219">
        <v>2210301</v>
      </c>
      <c r="B1210" s="337" t="s">
        <v>1056</v>
      </c>
      <c r="C1210" s="206">
        <f>SUMIFS('02'!E:E,'02'!A:A,A1210)</f>
        <v>0</v>
      </c>
      <c r="D1210" s="206">
        <v>0</v>
      </c>
      <c r="E1210" s="336">
        <f t="shared" si="92"/>
        <v>0</v>
      </c>
      <c r="F1210" s="334" t="str">
        <f t="shared" si="93"/>
        <v>否</v>
      </c>
      <c r="G1210" s="181" t="str">
        <f t="shared" si="94"/>
        <v>项</v>
      </c>
      <c r="H1210" s="181"/>
      <c r="I1210" s="181" t="e">
        <f>SUMIF(#REF!,'12'!A1210,#REF!)</f>
        <v>#REF!</v>
      </c>
      <c r="J1210" s="181" t="e">
        <f t="shared" si="95"/>
        <v>#REF!</v>
      </c>
    </row>
    <row r="1211" s="260" customFormat="1" ht="36" customHeight="1" spans="1:10">
      <c r="A1211" s="219">
        <v>2210302</v>
      </c>
      <c r="B1211" s="337" t="s">
        <v>1057</v>
      </c>
      <c r="C1211" s="206">
        <f>SUMIFS('02'!E:E,'02'!A:A,A1211)</f>
        <v>0</v>
      </c>
      <c r="D1211" s="206">
        <v>0</v>
      </c>
      <c r="E1211" s="336">
        <f t="shared" si="92"/>
        <v>0</v>
      </c>
      <c r="F1211" s="334" t="str">
        <f t="shared" si="93"/>
        <v>否</v>
      </c>
      <c r="G1211" s="181" t="str">
        <f t="shared" si="94"/>
        <v>项</v>
      </c>
      <c r="H1211" s="181"/>
      <c r="I1211" s="181" t="e">
        <f>SUMIF(#REF!,'12'!A1211,#REF!)</f>
        <v>#REF!</v>
      </c>
      <c r="J1211" s="181" t="e">
        <f t="shared" si="95"/>
        <v>#REF!</v>
      </c>
    </row>
    <row r="1212" s="260" customFormat="1" ht="36" customHeight="1" spans="1:10">
      <c r="A1212" s="219">
        <v>2210399</v>
      </c>
      <c r="B1212" s="337" t="s">
        <v>1058</v>
      </c>
      <c r="C1212" s="206">
        <f>SUMIFS('02'!E:E,'02'!A:A,A1212)</f>
        <v>0</v>
      </c>
      <c r="D1212" s="206">
        <v>0</v>
      </c>
      <c r="E1212" s="336">
        <f t="shared" si="92"/>
        <v>0</v>
      </c>
      <c r="F1212" s="334" t="str">
        <f t="shared" si="93"/>
        <v>否</v>
      </c>
      <c r="G1212" s="181" t="str">
        <f t="shared" si="94"/>
        <v>项</v>
      </c>
      <c r="H1212" s="181"/>
      <c r="I1212" s="181" t="e">
        <f>SUMIF(#REF!,'12'!A1212,#REF!)</f>
        <v>#REF!</v>
      </c>
      <c r="J1212" s="181" t="e">
        <f t="shared" si="95"/>
        <v>#REF!</v>
      </c>
    </row>
    <row r="1213" ht="23.5" customHeight="1" spans="1:10">
      <c r="A1213" s="340">
        <v>222</v>
      </c>
      <c r="B1213" s="332" t="s">
        <v>157</v>
      </c>
      <c r="C1213" s="216">
        <f>SUM(C1214,C1232,C1239,C1245)</f>
        <v>195</v>
      </c>
      <c r="D1213" s="216">
        <f>SUM(D1214,D1232,D1239,D1245)</f>
        <v>113</v>
      </c>
      <c r="E1213" s="333">
        <f t="shared" si="92"/>
        <v>57.948717948718</v>
      </c>
      <c r="F1213" s="334" t="str">
        <f t="shared" si="93"/>
        <v>是</v>
      </c>
      <c r="G1213" s="181" t="str">
        <f t="shared" si="94"/>
        <v>类</v>
      </c>
      <c r="I1213" s="181" t="e">
        <f>SUMIF(#REF!,'12'!A1213,#REF!)</f>
        <v>#REF!</v>
      </c>
      <c r="J1213" s="181" t="e">
        <f t="shared" si="95"/>
        <v>#REF!</v>
      </c>
    </row>
    <row r="1214" ht="23.5" customHeight="1" spans="1:10">
      <c r="A1214" s="219">
        <v>22201</v>
      </c>
      <c r="B1214" s="335" t="s">
        <v>1059</v>
      </c>
      <c r="C1214" s="147">
        <f>SUM(C1215:C1231)</f>
        <v>33</v>
      </c>
      <c r="D1214" s="147">
        <f>SUM(D1215:D1231)</f>
        <v>3</v>
      </c>
      <c r="E1214" s="336">
        <f t="shared" si="92"/>
        <v>9.09090909090909</v>
      </c>
      <c r="F1214" s="334" t="str">
        <f t="shared" si="93"/>
        <v>是</v>
      </c>
      <c r="G1214" s="181" t="str">
        <f t="shared" si="94"/>
        <v>款</v>
      </c>
      <c r="I1214" s="181" t="e">
        <f>SUMIF(#REF!,'12'!A1214,#REF!)</f>
        <v>#REF!</v>
      </c>
      <c r="J1214" s="181" t="e">
        <f t="shared" si="95"/>
        <v>#REF!</v>
      </c>
    </row>
    <row r="1215" s="260" customFormat="1" ht="36" customHeight="1" spans="1:10">
      <c r="A1215" s="219">
        <v>2220101</v>
      </c>
      <c r="B1215" s="337" t="s">
        <v>187</v>
      </c>
      <c r="C1215" s="206">
        <f>SUMIFS('02'!E:E,'02'!A:A,A1215)</f>
        <v>0</v>
      </c>
      <c r="D1215" s="206">
        <v>0</v>
      </c>
      <c r="E1215" s="336">
        <f t="shared" si="92"/>
        <v>0</v>
      </c>
      <c r="F1215" s="334" t="str">
        <f t="shared" si="93"/>
        <v>否</v>
      </c>
      <c r="G1215" s="181" t="str">
        <f t="shared" si="94"/>
        <v>项</v>
      </c>
      <c r="H1215" s="181"/>
      <c r="I1215" s="181" t="e">
        <f>SUMIF(#REF!,'12'!A1215,#REF!)</f>
        <v>#REF!</v>
      </c>
      <c r="J1215" s="181" t="e">
        <f t="shared" si="95"/>
        <v>#REF!</v>
      </c>
    </row>
    <row r="1216" s="260" customFormat="1" ht="36" customHeight="1" spans="1:10">
      <c r="A1216" s="219">
        <v>2220102</v>
      </c>
      <c r="B1216" s="337" t="s">
        <v>188</v>
      </c>
      <c r="C1216" s="206">
        <f>SUMIFS('02'!E:E,'02'!A:A,A1216)</f>
        <v>0</v>
      </c>
      <c r="D1216" s="206">
        <v>0</v>
      </c>
      <c r="E1216" s="336">
        <f t="shared" si="92"/>
        <v>0</v>
      </c>
      <c r="F1216" s="334" t="str">
        <f t="shared" si="93"/>
        <v>否</v>
      </c>
      <c r="G1216" s="181" t="str">
        <f t="shared" si="94"/>
        <v>项</v>
      </c>
      <c r="H1216" s="181"/>
      <c r="I1216" s="181" t="e">
        <f>SUMIF(#REF!,'12'!A1216,#REF!)</f>
        <v>#REF!</v>
      </c>
      <c r="J1216" s="181" t="e">
        <f t="shared" si="95"/>
        <v>#REF!</v>
      </c>
    </row>
    <row r="1217" s="260" customFormat="1" ht="36" customHeight="1" spans="1:10">
      <c r="A1217" s="219">
        <v>2220103</v>
      </c>
      <c r="B1217" s="337" t="s">
        <v>189</v>
      </c>
      <c r="C1217" s="206">
        <f>SUMIFS('02'!E:E,'02'!A:A,A1217)</f>
        <v>0</v>
      </c>
      <c r="D1217" s="206">
        <v>0</v>
      </c>
      <c r="E1217" s="336">
        <f t="shared" si="92"/>
        <v>0</v>
      </c>
      <c r="F1217" s="334" t="str">
        <f t="shared" si="93"/>
        <v>否</v>
      </c>
      <c r="G1217" s="181" t="str">
        <f t="shared" si="94"/>
        <v>项</v>
      </c>
      <c r="H1217" s="181"/>
      <c r="I1217" s="181" t="e">
        <f>SUMIF(#REF!,'12'!A1217,#REF!)</f>
        <v>#REF!</v>
      </c>
      <c r="J1217" s="181" t="e">
        <f t="shared" si="95"/>
        <v>#REF!</v>
      </c>
    </row>
    <row r="1218" s="260" customFormat="1" ht="36" customHeight="1" spans="1:10">
      <c r="A1218" s="219">
        <v>2220104</v>
      </c>
      <c r="B1218" s="337" t="s">
        <v>1060</v>
      </c>
      <c r="C1218" s="206">
        <f>SUMIFS('02'!E:E,'02'!A:A,A1218)</f>
        <v>0</v>
      </c>
      <c r="D1218" s="206">
        <v>0</v>
      </c>
      <c r="E1218" s="336">
        <f t="shared" si="92"/>
        <v>0</v>
      </c>
      <c r="F1218" s="334" t="str">
        <f t="shared" si="93"/>
        <v>否</v>
      </c>
      <c r="G1218" s="181" t="str">
        <f t="shared" si="94"/>
        <v>项</v>
      </c>
      <c r="H1218" s="181"/>
      <c r="I1218" s="181" t="e">
        <f>SUMIF(#REF!,'12'!A1218,#REF!)</f>
        <v>#REF!</v>
      </c>
      <c r="J1218" s="181" t="e">
        <f t="shared" si="95"/>
        <v>#REF!</v>
      </c>
    </row>
    <row r="1219" s="260" customFormat="1" ht="36" customHeight="1" spans="1:10">
      <c r="A1219" s="219">
        <v>2220105</v>
      </c>
      <c r="B1219" s="337" t="s">
        <v>1061</v>
      </c>
      <c r="C1219" s="206">
        <f>SUMIFS('02'!E:E,'02'!A:A,A1219)</f>
        <v>0</v>
      </c>
      <c r="D1219" s="206">
        <v>0</v>
      </c>
      <c r="E1219" s="336">
        <f t="shared" si="92"/>
        <v>0</v>
      </c>
      <c r="F1219" s="334" t="str">
        <f t="shared" si="93"/>
        <v>否</v>
      </c>
      <c r="G1219" s="181" t="str">
        <f t="shared" si="94"/>
        <v>项</v>
      </c>
      <c r="H1219" s="181"/>
      <c r="I1219" s="181" t="e">
        <f>SUMIF(#REF!,'12'!A1219,#REF!)</f>
        <v>#REF!</v>
      </c>
      <c r="J1219" s="181" t="e">
        <f t="shared" si="95"/>
        <v>#REF!</v>
      </c>
    </row>
    <row r="1220" s="260" customFormat="1" ht="36" customHeight="1" spans="1:10">
      <c r="A1220" s="219">
        <v>2220106</v>
      </c>
      <c r="B1220" s="337" t="s">
        <v>1062</v>
      </c>
      <c r="C1220" s="206">
        <f>SUMIFS('02'!E:E,'02'!A:A,A1220)</f>
        <v>0</v>
      </c>
      <c r="D1220" s="206">
        <v>0</v>
      </c>
      <c r="E1220" s="336">
        <f t="shared" si="92"/>
        <v>0</v>
      </c>
      <c r="F1220" s="334" t="str">
        <f t="shared" si="93"/>
        <v>否</v>
      </c>
      <c r="G1220" s="181" t="str">
        <f t="shared" si="94"/>
        <v>项</v>
      </c>
      <c r="H1220" s="181"/>
      <c r="I1220" s="181" t="e">
        <f>SUMIF(#REF!,'12'!A1220,#REF!)</f>
        <v>#REF!</v>
      </c>
      <c r="J1220" s="181" t="e">
        <f t="shared" si="95"/>
        <v>#REF!</v>
      </c>
    </row>
    <row r="1221" s="260" customFormat="1" ht="36" customHeight="1" spans="1:10">
      <c r="A1221" s="219">
        <v>2220107</v>
      </c>
      <c r="B1221" s="337" t="s">
        <v>1063</v>
      </c>
      <c r="C1221" s="206">
        <f>SUMIFS('02'!E:E,'02'!A:A,A1221)</f>
        <v>0</v>
      </c>
      <c r="D1221" s="206">
        <v>0</v>
      </c>
      <c r="E1221" s="336">
        <f t="shared" si="92"/>
        <v>0</v>
      </c>
      <c r="F1221" s="334" t="str">
        <f t="shared" si="93"/>
        <v>否</v>
      </c>
      <c r="G1221" s="181" t="str">
        <f t="shared" si="94"/>
        <v>项</v>
      </c>
      <c r="H1221" s="181"/>
      <c r="I1221" s="181" t="e">
        <f>SUMIF(#REF!,'12'!A1221,#REF!)</f>
        <v>#REF!</v>
      </c>
      <c r="J1221" s="181" t="e">
        <f t="shared" si="95"/>
        <v>#REF!</v>
      </c>
    </row>
    <row r="1222" s="260" customFormat="1" ht="36" customHeight="1" spans="1:10">
      <c r="A1222" s="219">
        <v>2220112</v>
      </c>
      <c r="B1222" s="337" t="s">
        <v>1064</v>
      </c>
      <c r="C1222" s="206">
        <f>SUMIFS('02'!E:E,'02'!A:A,A1222)</f>
        <v>0</v>
      </c>
      <c r="D1222" s="206">
        <v>0</v>
      </c>
      <c r="E1222" s="336">
        <f t="shared" si="92"/>
        <v>0</v>
      </c>
      <c r="F1222" s="334" t="str">
        <f t="shared" si="93"/>
        <v>否</v>
      </c>
      <c r="G1222" s="181" t="str">
        <f t="shared" si="94"/>
        <v>项</v>
      </c>
      <c r="H1222" s="181"/>
      <c r="I1222" s="181" t="e">
        <f>SUMIF(#REF!,'12'!A1222,#REF!)</f>
        <v>#REF!</v>
      </c>
      <c r="J1222" s="181" t="e">
        <f t="shared" si="95"/>
        <v>#REF!</v>
      </c>
    </row>
    <row r="1223" s="260" customFormat="1" ht="36" customHeight="1" spans="1:10">
      <c r="A1223" s="219">
        <v>2220113</v>
      </c>
      <c r="B1223" s="337" t="s">
        <v>1065</v>
      </c>
      <c r="C1223" s="206">
        <f>SUMIFS('02'!E:E,'02'!A:A,A1223)</f>
        <v>0</v>
      </c>
      <c r="D1223" s="206">
        <v>0</v>
      </c>
      <c r="E1223" s="336">
        <f t="shared" si="92"/>
        <v>0</v>
      </c>
      <c r="F1223" s="334" t="str">
        <f t="shared" si="93"/>
        <v>否</v>
      </c>
      <c r="G1223" s="181" t="str">
        <f t="shared" si="94"/>
        <v>项</v>
      </c>
      <c r="H1223" s="181"/>
      <c r="I1223" s="181" t="e">
        <f>SUMIF(#REF!,'12'!A1223,#REF!)</f>
        <v>#REF!</v>
      </c>
      <c r="J1223" s="181" t="e">
        <f t="shared" si="95"/>
        <v>#REF!</v>
      </c>
    </row>
    <row r="1224" s="260" customFormat="1" ht="36" customHeight="1" spans="1:10">
      <c r="A1224" s="219">
        <v>2220114</v>
      </c>
      <c r="B1224" s="337" t="s">
        <v>1066</v>
      </c>
      <c r="C1224" s="206">
        <f>SUMIFS('02'!E:E,'02'!A:A,A1224)</f>
        <v>0</v>
      </c>
      <c r="D1224" s="206">
        <v>0</v>
      </c>
      <c r="E1224" s="336">
        <f t="shared" si="92"/>
        <v>0</v>
      </c>
      <c r="F1224" s="334" t="str">
        <f t="shared" si="93"/>
        <v>否</v>
      </c>
      <c r="G1224" s="181" t="str">
        <f t="shared" si="94"/>
        <v>项</v>
      </c>
      <c r="H1224" s="181"/>
      <c r="I1224" s="181" t="e">
        <f>SUMIF(#REF!,'12'!A1224,#REF!)</f>
        <v>#REF!</v>
      </c>
      <c r="J1224" s="181" t="e">
        <f t="shared" si="95"/>
        <v>#REF!</v>
      </c>
    </row>
    <row r="1225" s="260" customFormat="1" ht="36" customHeight="1" spans="1:10">
      <c r="A1225" s="219">
        <v>2220115</v>
      </c>
      <c r="B1225" s="337" t="s">
        <v>1067</v>
      </c>
      <c r="C1225" s="206">
        <f>SUMIFS('02'!E:E,'02'!A:A,A1225)</f>
        <v>0</v>
      </c>
      <c r="D1225" s="206">
        <v>0</v>
      </c>
      <c r="E1225" s="336">
        <f t="shared" si="92"/>
        <v>0</v>
      </c>
      <c r="F1225" s="334" t="str">
        <f t="shared" si="93"/>
        <v>否</v>
      </c>
      <c r="G1225" s="181" t="str">
        <f t="shared" si="94"/>
        <v>项</v>
      </c>
      <c r="H1225" s="181"/>
      <c r="I1225" s="181" t="e">
        <f>SUMIF(#REF!,'12'!A1225,#REF!)</f>
        <v>#REF!</v>
      </c>
      <c r="J1225" s="181" t="e">
        <f t="shared" si="95"/>
        <v>#REF!</v>
      </c>
    </row>
    <row r="1226" s="260" customFormat="1" ht="36" customHeight="1" spans="1:10">
      <c r="A1226" s="219">
        <v>2220118</v>
      </c>
      <c r="B1226" s="337" t="s">
        <v>1068</v>
      </c>
      <c r="C1226" s="206">
        <f>SUMIFS('02'!E:E,'02'!A:A,A1226)</f>
        <v>0</v>
      </c>
      <c r="D1226" s="206">
        <v>0</v>
      </c>
      <c r="E1226" s="336">
        <f t="shared" si="92"/>
        <v>0</v>
      </c>
      <c r="F1226" s="334" t="str">
        <f t="shared" si="93"/>
        <v>否</v>
      </c>
      <c r="G1226" s="181" t="str">
        <f t="shared" si="94"/>
        <v>项</v>
      </c>
      <c r="H1226" s="181"/>
      <c r="I1226" s="181" t="e">
        <f>SUMIF(#REF!,'12'!A1226,#REF!)</f>
        <v>#REF!</v>
      </c>
      <c r="J1226" s="181" t="e">
        <f t="shared" si="95"/>
        <v>#REF!</v>
      </c>
    </row>
    <row r="1227" s="260" customFormat="1" ht="36" customHeight="1" spans="1:10">
      <c r="A1227" s="338">
        <v>2220119</v>
      </c>
      <c r="B1227" s="343" t="s">
        <v>1069</v>
      </c>
      <c r="C1227" s="206">
        <f>SUMIFS('02'!E:E,'02'!A:A,A1227)</f>
        <v>0</v>
      </c>
      <c r="D1227" s="206">
        <v>0</v>
      </c>
      <c r="E1227" s="336">
        <f t="shared" si="92"/>
        <v>0</v>
      </c>
      <c r="F1227" s="334" t="str">
        <f t="shared" si="93"/>
        <v>否</v>
      </c>
      <c r="G1227" s="181" t="str">
        <f t="shared" si="94"/>
        <v>项</v>
      </c>
      <c r="H1227" s="181"/>
      <c r="I1227" s="181" t="e">
        <f>SUMIF(#REF!,'12'!A1227,#REF!)</f>
        <v>#REF!</v>
      </c>
      <c r="J1227" s="181" t="e">
        <f t="shared" si="95"/>
        <v>#REF!</v>
      </c>
    </row>
    <row r="1228" s="260" customFormat="1" ht="36" customHeight="1" spans="1:10">
      <c r="A1228" s="338">
        <v>2220120</v>
      </c>
      <c r="B1228" s="343" t="s">
        <v>1070</v>
      </c>
      <c r="C1228" s="206">
        <f>SUMIFS('02'!E:E,'02'!A:A,A1228)</f>
        <v>0</v>
      </c>
      <c r="D1228" s="206">
        <v>0</v>
      </c>
      <c r="E1228" s="336">
        <f t="shared" si="92"/>
        <v>0</v>
      </c>
      <c r="F1228" s="334" t="str">
        <f t="shared" si="93"/>
        <v>否</v>
      </c>
      <c r="G1228" s="181" t="str">
        <f t="shared" si="94"/>
        <v>项</v>
      </c>
      <c r="H1228" s="181"/>
      <c r="I1228" s="181" t="e">
        <f>SUMIF(#REF!,'12'!A1228,#REF!)</f>
        <v>#REF!</v>
      </c>
      <c r="J1228" s="181" t="e">
        <f t="shared" si="95"/>
        <v>#REF!</v>
      </c>
    </row>
    <row r="1229" s="260" customFormat="1" ht="23.5" customHeight="1" spans="1:10">
      <c r="A1229" s="338">
        <v>2220121</v>
      </c>
      <c r="B1229" s="343" t="s">
        <v>1071</v>
      </c>
      <c r="C1229" s="206">
        <f>SUMIFS('02'!E:E,'02'!A:A,A1229)</f>
        <v>33</v>
      </c>
      <c r="D1229" s="206">
        <v>0</v>
      </c>
      <c r="E1229" s="336">
        <f t="shared" si="92"/>
        <v>0</v>
      </c>
      <c r="F1229" s="334" t="str">
        <f t="shared" si="93"/>
        <v>是</v>
      </c>
      <c r="G1229" s="181" t="str">
        <f t="shared" si="94"/>
        <v>项</v>
      </c>
      <c r="H1229" s="181"/>
      <c r="I1229" s="181" t="e">
        <f>SUMIF(#REF!,'12'!A1229,#REF!)</f>
        <v>#REF!</v>
      </c>
      <c r="J1229" s="181" t="e">
        <f t="shared" si="95"/>
        <v>#REF!</v>
      </c>
    </row>
    <row r="1230" s="260" customFormat="1" ht="36" customHeight="1" spans="1:10">
      <c r="A1230" s="219">
        <v>2220150</v>
      </c>
      <c r="B1230" s="337" t="s">
        <v>196</v>
      </c>
      <c r="C1230" s="206">
        <f>SUMIFS('02'!E:E,'02'!A:A,A1230)</f>
        <v>0</v>
      </c>
      <c r="D1230" s="206">
        <v>0</v>
      </c>
      <c r="E1230" s="336">
        <f t="shared" si="92"/>
        <v>0</v>
      </c>
      <c r="F1230" s="334" t="str">
        <f t="shared" si="93"/>
        <v>否</v>
      </c>
      <c r="G1230" s="181" t="str">
        <f t="shared" si="94"/>
        <v>项</v>
      </c>
      <c r="H1230" s="181"/>
      <c r="I1230" s="181" t="e">
        <f>SUMIF(#REF!,'12'!A1230,#REF!)</f>
        <v>#REF!</v>
      </c>
      <c r="J1230" s="181" t="e">
        <f t="shared" si="95"/>
        <v>#REF!</v>
      </c>
    </row>
    <row r="1231" s="260" customFormat="1" ht="23.5" customHeight="1" spans="1:10">
      <c r="A1231" s="219">
        <v>2220199</v>
      </c>
      <c r="B1231" s="337" t="s">
        <v>1072</v>
      </c>
      <c r="C1231" s="206">
        <f>SUMIFS('02'!E:E,'02'!A:A,A1231)</f>
        <v>0</v>
      </c>
      <c r="D1231" s="206">
        <v>3</v>
      </c>
      <c r="E1231" s="336">
        <f t="shared" si="92"/>
        <v>0</v>
      </c>
      <c r="F1231" s="334" t="str">
        <f t="shared" si="93"/>
        <v>是</v>
      </c>
      <c r="G1231" s="181" t="str">
        <f t="shared" si="94"/>
        <v>项</v>
      </c>
      <c r="H1231" s="181"/>
      <c r="I1231" s="181" t="e">
        <f>SUMIF(#REF!,'12'!A1231,#REF!)</f>
        <v>#REF!</v>
      </c>
      <c r="J1231" s="181" t="e">
        <f t="shared" si="95"/>
        <v>#REF!</v>
      </c>
    </row>
    <row r="1232" ht="36" customHeight="1" spans="1:10">
      <c r="A1232" s="219">
        <v>22203</v>
      </c>
      <c r="B1232" s="335" t="s">
        <v>1073</v>
      </c>
      <c r="C1232" s="339">
        <f>SUM(C1233:C1238)</f>
        <v>0</v>
      </c>
      <c r="D1232" s="339">
        <f>SUM(D1233:D1238)</f>
        <v>0</v>
      </c>
      <c r="E1232" s="336">
        <f t="shared" si="92"/>
        <v>0</v>
      </c>
      <c r="F1232" s="334" t="str">
        <f t="shared" si="93"/>
        <v>否</v>
      </c>
      <c r="G1232" s="181" t="str">
        <f t="shared" si="94"/>
        <v>款</v>
      </c>
      <c r="I1232" s="181" t="e">
        <f>SUMIF(#REF!,'12'!A1232,#REF!)</f>
        <v>#REF!</v>
      </c>
      <c r="J1232" s="181" t="e">
        <f t="shared" si="95"/>
        <v>#REF!</v>
      </c>
    </row>
    <row r="1233" s="260" customFormat="1" ht="36" customHeight="1" spans="1:10">
      <c r="A1233" s="219">
        <v>2220301</v>
      </c>
      <c r="B1233" s="337" t="s">
        <v>1074</v>
      </c>
      <c r="C1233" s="206">
        <f>SUMIFS('02'!E:E,'02'!A:A,A1233)</f>
        <v>0</v>
      </c>
      <c r="D1233" s="206">
        <v>0</v>
      </c>
      <c r="E1233" s="336">
        <f t="shared" si="92"/>
        <v>0</v>
      </c>
      <c r="F1233" s="334" t="str">
        <f t="shared" si="93"/>
        <v>否</v>
      </c>
      <c r="G1233" s="181" t="str">
        <f t="shared" si="94"/>
        <v>项</v>
      </c>
      <c r="H1233" s="181"/>
      <c r="I1233" s="181" t="e">
        <f>SUMIF(#REF!,'12'!A1233,#REF!)</f>
        <v>#REF!</v>
      </c>
      <c r="J1233" s="181" t="e">
        <f t="shared" si="95"/>
        <v>#REF!</v>
      </c>
    </row>
    <row r="1234" s="260" customFormat="1" ht="36" customHeight="1" spans="1:10">
      <c r="A1234" s="219">
        <v>2220303</v>
      </c>
      <c r="B1234" s="337" t="s">
        <v>1075</v>
      </c>
      <c r="C1234" s="206">
        <f>SUMIFS('02'!E:E,'02'!A:A,A1234)</f>
        <v>0</v>
      </c>
      <c r="D1234" s="206">
        <v>0</v>
      </c>
      <c r="E1234" s="336">
        <f t="shared" si="92"/>
        <v>0</v>
      </c>
      <c r="F1234" s="334" t="str">
        <f t="shared" si="93"/>
        <v>否</v>
      </c>
      <c r="G1234" s="181" t="str">
        <f t="shared" si="94"/>
        <v>项</v>
      </c>
      <c r="H1234" s="181"/>
      <c r="I1234" s="181" t="e">
        <f>SUMIF(#REF!,'12'!A1234,#REF!)</f>
        <v>#REF!</v>
      </c>
      <c r="J1234" s="181" t="e">
        <f t="shared" si="95"/>
        <v>#REF!</v>
      </c>
    </row>
    <row r="1235" s="260" customFormat="1" ht="36" customHeight="1" spans="1:10">
      <c r="A1235" s="219">
        <v>2220304</v>
      </c>
      <c r="B1235" s="337" t="s">
        <v>1076</v>
      </c>
      <c r="C1235" s="206">
        <f>SUMIFS('02'!E:E,'02'!A:A,A1235)</f>
        <v>0</v>
      </c>
      <c r="D1235" s="206">
        <v>0</v>
      </c>
      <c r="E1235" s="336">
        <f t="shared" si="92"/>
        <v>0</v>
      </c>
      <c r="F1235" s="334" t="str">
        <f t="shared" si="93"/>
        <v>否</v>
      </c>
      <c r="G1235" s="181" t="str">
        <f t="shared" si="94"/>
        <v>项</v>
      </c>
      <c r="H1235" s="181"/>
      <c r="I1235" s="181" t="e">
        <f>SUMIF(#REF!,'12'!A1235,#REF!)</f>
        <v>#REF!</v>
      </c>
      <c r="J1235" s="181" t="e">
        <f t="shared" si="95"/>
        <v>#REF!</v>
      </c>
    </row>
    <row r="1236" s="260" customFormat="1" ht="36" customHeight="1" spans="1:10">
      <c r="A1236" s="338">
        <v>2220305</v>
      </c>
      <c r="B1236" s="343" t="s">
        <v>1077</v>
      </c>
      <c r="C1236" s="206">
        <f>SUMIFS('02'!E:E,'02'!A:A,A1236)</f>
        <v>0</v>
      </c>
      <c r="D1236" s="206">
        <v>0</v>
      </c>
      <c r="E1236" s="336">
        <f t="shared" si="92"/>
        <v>0</v>
      </c>
      <c r="F1236" s="334" t="str">
        <f t="shared" si="93"/>
        <v>否</v>
      </c>
      <c r="G1236" s="181" t="str">
        <f t="shared" si="94"/>
        <v>项</v>
      </c>
      <c r="H1236" s="181"/>
      <c r="I1236" s="181" t="e">
        <f>SUMIF(#REF!,'12'!A1236,#REF!)</f>
        <v>#REF!</v>
      </c>
      <c r="J1236" s="181" t="e">
        <f t="shared" si="95"/>
        <v>#REF!</v>
      </c>
    </row>
    <row r="1237" s="260" customFormat="1" ht="36" customHeight="1" spans="1:10">
      <c r="A1237" s="338">
        <v>2220306</v>
      </c>
      <c r="B1237" s="343" t="s">
        <v>1078</v>
      </c>
      <c r="C1237" s="206">
        <f>SUMIFS('02'!E:E,'02'!A:A,A1237)</f>
        <v>0</v>
      </c>
      <c r="D1237" s="206">
        <v>0</v>
      </c>
      <c r="E1237" s="336">
        <f t="shared" si="92"/>
        <v>0</v>
      </c>
      <c r="F1237" s="334" t="str">
        <f t="shared" si="93"/>
        <v>否</v>
      </c>
      <c r="G1237" s="181" t="str">
        <f t="shared" si="94"/>
        <v>项</v>
      </c>
      <c r="H1237" s="181"/>
      <c r="I1237" s="181" t="e">
        <f>SUMIF(#REF!,'12'!A1237,#REF!)</f>
        <v>#REF!</v>
      </c>
      <c r="J1237" s="181" t="e">
        <f t="shared" si="95"/>
        <v>#REF!</v>
      </c>
    </row>
    <row r="1238" s="260" customFormat="1" ht="36" customHeight="1" spans="1:10">
      <c r="A1238" s="219">
        <v>2220399</v>
      </c>
      <c r="B1238" s="337" t="s">
        <v>1079</v>
      </c>
      <c r="C1238" s="206">
        <f>SUMIFS('02'!E:E,'02'!A:A,A1238)</f>
        <v>0</v>
      </c>
      <c r="D1238" s="206">
        <v>0</v>
      </c>
      <c r="E1238" s="336">
        <f t="shared" si="92"/>
        <v>0</v>
      </c>
      <c r="F1238" s="334" t="str">
        <f t="shared" si="93"/>
        <v>否</v>
      </c>
      <c r="G1238" s="181" t="str">
        <f t="shared" si="94"/>
        <v>项</v>
      </c>
      <c r="H1238" s="181"/>
      <c r="I1238" s="181" t="e">
        <f>SUMIF(#REF!,'12'!A1238,#REF!)</f>
        <v>#REF!</v>
      </c>
      <c r="J1238" s="181" t="e">
        <f t="shared" si="95"/>
        <v>#REF!</v>
      </c>
    </row>
    <row r="1239" ht="23.5" customHeight="1" spans="1:10">
      <c r="A1239" s="219">
        <v>22204</v>
      </c>
      <c r="B1239" s="335" t="s">
        <v>1080</v>
      </c>
      <c r="C1239" s="147">
        <f>SUM(C1240:C1244)</f>
        <v>162</v>
      </c>
      <c r="D1239" s="147">
        <f>SUM(D1240:D1244)</f>
        <v>110</v>
      </c>
      <c r="E1239" s="336">
        <f t="shared" si="92"/>
        <v>67.9012345679012</v>
      </c>
      <c r="F1239" s="334" t="str">
        <f t="shared" si="93"/>
        <v>是</v>
      </c>
      <c r="G1239" s="181" t="str">
        <f t="shared" si="94"/>
        <v>款</v>
      </c>
      <c r="I1239" s="181" t="e">
        <f>SUMIF(#REF!,'12'!A1239,#REF!)</f>
        <v>#REF!</v>
      </c>
      <c r="J1239" s="181" t="e">
        <f t="shared" si="95"/>
        <v>#REF!</v>
      </c>
    </row>
    <row r="1240" s="260" customFormat="1" ht="23.5" customHeight="1" spans="1:10">
      <c r="A1240" s="219">
        <v>2220401</v>
      </c>
      <c r="B1240" s="337" t="s">
        <v>1081</v>
      </c>
      <c r="C1240" s="206">
        <f>SUMIFS('02'!E:E,'02'!A:A,A1240)</f>
        <v>162</v>
      </c>
      <c r="D1240" s="206">
        <v>100</v>
      </c>
      <c r="E1240" s="336">
        <f t="shared" si="92"/>
        <v>61.7283950617284</v>
      </c>
      <c r="F1240" s="334" t="str">
        <f t="shared" si="93"/>
        <v>是</v>
      </c>
      <c r="G1240" s="181" t="str">
        <f t="shared" si="94"/>
        <v>项</v>
      </c>
      <c r="H1240" s="181"/>
      <c r="I1240" s="181" t="e">
        <f>SUMIF(#REF!,'12'!A1240,#REF!)</f>
        <v>#REF!</v>
      </c>
      <c r="J1240" s="181" t="e">
        <f t="shared" si="95"/>
        <v>#REF!</v>
      </c>
    </row>
    <row r="1241" s="260" customFormat="1" ht="36" customHeight="1" spans="1:10">
      <c r="A1241" s="219">
        <v>2220402</v>
      </c>
      <c r="B1241" s="337" t="s">
        <v>1082</v>
      </c>
      <c r="C1241" s="206">
        <f>SUMIFS('02'!E:E,'02'!A:A,A1241)</f>
        <v>0</v>
      </c>
      <c r="D1241" s="206">
        <v>0</v>
      </c>
      <c r="E1241" s="336">
        <f t="shared" si="92"/>
        <v>0</v>
      </c>
      <c r="F1241" s="334" t="str">
        <f t="shared" si="93"/>
        <v>否</v>
      </c>
      <c r="G1241" s="181" t="str">
        <f t="shared" si="94"/>
        <v>项</v>
      </c>
      <c r="H1241" s="181"/>
      <c r="I1241" s="181" t="e">
        <f>SUMIF(#REF!,'12'!A1241,#REF!)</f>
        <v>#REF!</v>
      </c>
      <c r="J1241" s="181" t="e">
        <f t="shared" si="95"/>
        <v>#REF!</v>
      </c>
    </row>
    <row r="1242" s="260" customFormat="1" ht="36" customHeight="1" spans="1:10">
      <c r="A1242" s="219">
        <v>2220403</v>
      </c>
      <c r="B1242" s="337" t="s">
        <v>1083</v>
      </c>
      <c r="C1242" s="206">
        <f>SUMIFS('02'!E:E,'02'!A:A,A1242)</f>
        <v>0</v>
      </c>
      <c r="D1242" s="206">
        <v>0</v>
      </c>
      <c r="E1242" s="336">
        <f t="shared" si="92"/>
        <v>0</v>
      </c>
      <c r="F1242" s="334" t="str">
        <f t="shared" si="93"/>
        <v>否</v>
      </c>
      <c r="G1242" s="181" t="str">
        <f t="shared" si="94"/>
        <v>项</v>
      </c>
      <c r="H1242" s="181"/>
      <c r="I1242" s="181" t="e">
        <f>SUMIF(#REF!,'12'!A1242,#REF!)</f>
        <v>#REF!</v>
      </c>
      <c r="J1242" s="181" t="e">
        <f t="shared" si="95"/>
        <v>#REF!</v>
      </c>
    </row>
    <row r="1243" s="260" customFormat="1" ht="36" customHeight="1" spans="1:10">
      <c r="A1243" s="219">
        <v>2220404</v>
      </c>
      <c r="B1243" s="337" t="s">
        <v>1084</v>
      </c>
      <c r="C1243" s="206">
        <f>SUMIFS('02'!E:E,'02'!A:A,A1243)</f>
        <v>0</v>
      </c>
      <c r="D1243" s="206">
        <v>0</v>
      </c>
      <c r="E1243" s="336">
        <f t="shared" si="92"/>
        <v>0</v>
      </c>
      <c r="F1243" s="334" t="str">
        <f t="shared" si="93"/>
        <v>否</v>
      </c>
      <c r="G1243" s="181" t="str">
        <f t="shared" si="94"/>
        <v>项</v>
      </c>
      <c r="H1243" s="181"/>
      <c r="I1243" s="181" t="e">
        <f>SUMIF(#REF!,'12'!A1243,#REF!)</f>
        <v>#REF!</v>
      </c>
      <c r="J1243" s="181" t="e">
        <f t="shared" si="95"/>
        <v>#REF!</v>
      </c>
    </row>
    <row r="1244" s="260" customFormat="1" ht="23.5" customHeight="1" spans="1:10">
      <c r="A1244" s="219">
        <v>2220499</v>
      </c>
      <c r="B1244" s="337" t="s">
        <v>1085</v>
      </c>
      <c r="C1244" s="206">
        <f>SUMIFS('02'!E:E,'02'!A:A,A1244)</f>
        <v>0</v>
      </c>
      <c r="D1244" s="206">
        <v>10</v>
      </c>
      <c r="E1244" s="336">
        <f t="shared" si="92"/>
        <v>0</v>
      </c>
      <c r="F1244" s="334" t="str">
        <f t="shared" si="93"/>
        <v>是</v>
      </c>
      <c r="G1244" s="181" t="str">
        <f t="shared" si="94"/>
        <v>项</v>
      </c>
      <c r="H1244" s="181"/>
      <c r="I1244" s="181" t="e">
        <f>SUMIF(#REF!,'12'!A1244,#REF!)</f>
        <v>#REF!</v>
      </c>
      <c r="J1244" s="181" t="e">
        <f t="shared" si="95"/>
        <v>#REF!</v>
      </c>
    </row>
    <row r="1245" ht="36" customHeight="1" spans="1:10">
      <c r="A1245" s="219">
        <v>22205</v>
      </c>
      <c r="B1245" s="335" t="s">
        <v>1086</v>
      </c>
      <c r="C1245" s="147">
        <f>SUM(C1246:C1257)</f>
        <v>0</v>
      </c>
      <c r="D1245" s="147">
        <f>SUM(D1246:D1257)</f>
        <v>0</v>
      </c>
      <c r="E1245" s="336">
        <f t="shared" si="92"/>
        <v>0</v>
      </c>
      <c r="F1245" s="334" t="str">
        <f t="shared" si="93"/>
        <v>否</v>
      </c>
      <c r="G1245" s="181" t="str">
        <f t="shared" si="94"/>
        <v>款</v>
      </c>
      <c r="I1245" s="181" t="e">
        <f>SUMIF(#REF!,'12'!A1245,#REF!)</f>
        <v>#REF!</v>
      </c>
      <c r="J1245" s="181" t="e">
        <f t="shared" si="95"/>
        <v>#REF!</v>
      </c>
    </row>
    <row r="1246" s="260" customFormat="1" ht="36" customHeight="1" spans="1:10">
      <c r="A1246" s="219">
        <v>2220501</v>
      </c>
      <c r="B1246" s="337" t="s">
        <v>1087</v>
      </c>
      <c r="C1246" s="206">
        <f>SUMIFS('02'!E:E,'02'!A:A,A1246)</f>
        <v>0</v>
      </c>
      <c r="D1246" s="206">
        <v>0</v>
      </c>
      <c r="E1246" s="336">
        <f t="shared" si="92"/>
        <v>0</v>
      </c>
      <c r="F1246" s="334" t="str">
        <f t="shared" si="93"/>
        <v>否</v>
      </c>
      <c r="G1246" s="181" t="str">
        <f t="shared" si="94"/>
        <v>项</v>
      </c>
      <c r="H1246" s="181"/>
      <c r="I1246" s="181" t="e">
        <f>SUMIF(#REF!,'12'!A1246,#REF!)</f>
        <v>#REF!</v>
      </c>
      <c r="J1246" s="181" t="e">
        <f t="shared" si="95"/>
        <v>#REF!</v>
      </c>
    </row>
    <row r="1247" s="260" customFormat="1" ht="36" customHeight="1" spans="1:10">
      <c r="A1247" s="219">
        <v>2220502</v>
      </c>
      <c r="B1247" s="337" t="s">
        <v>1088</v>
      </c>
      <c r="C1247" s="206">
        <f>SUMIFS('02'!E:E,'02'!A:A,A1247)</f>
        <v>0</v>
      </c>
      <c r="D1247" s="206">
        <v>0</v>
      </c>
      <c r="E1247" s="336">
        <f t="shared" si="92"/>
        <v>0</v>
      </c>
      <c r="F1247" s="334" t="str">
        <f t="shared" si="93"/>
        <v>否</v>
      </c>
      <c r="G1247" s="181" t="str">
        <f t="shared" si="94"/>
        <v>项</v>
      </c>
      <c r="H1247" s="181"/>
      <c r="I1247" s="181" t="e">
        <f>SUMIF(#REF!,'12'!A1247,#REF!)</f>
        <v>#REF!</v>
      </c>
      <c r="J1247" s="181" t="e">
        <f t="shared" si="95"/>
        <v>#REF!</v>
      </c>
    </row>
    <row r="1248" s="260" customFormat="1" ht="36" customHeight="1" spans="1:10">
      <c r="A1248" s="219">
        <v>2220503</v>
      </c>
      <c r="B1248" s="337" t="s">
        <v>1089</v>
      </c>
      <c r="C1248" s="206">
        <f>SUMIFS('02'!E:E,'02'!A:A,A1248)</f>
        <v>0</v>
      </c>
      <c r="D1248" s="206">
        <v>0</v>
      </c>
      <c r="E1248" s="336">
        <f t="shared" si="92"/>
        <v>0</v>
      </c>
      <c r="F1248" s="334" t="str">
        <f t="shared" si="93"/>
        <v>否</v>
      </c>
      <c r="G1248" s="181" t="str">
        <f t="shared" si="94"/>
        <v>项</v>
      </c>
      <c r="H1248" s="181"/>
      <c r="I1248" s="181" t="e">
        <f>SUMIF(#REF!,'12'!A1248,#REF!)</f>
        <v>#REF!</v>
      </c>
      <c r="J1248" s="181" t="e">
        <f t="shared" si="95"/>
        <v>#REF!</v>
      </c>
    </row>
    <row r="1249" s="260" customFormat="1" ht="36" customHeight="1" spans="1:10">
      <c r="A1249" s="219">
        <v>2220504</v>
      </c>
      <c r="B1249" s="337" t="s">
        <v>1090</v>
      </c>
      <c r="C1249" s="206">
        <f>SUMIFS('02'!E:E,'02'!A:A,A1249)</f>
        <v>0</v>
      </c>
      <c r="D1249" s="206">
        <v>0</v>
      </c>
      <c r="E1249" s="336">
        <f t="shared" si="92"/>
        <v>0</v>
      </c>
      <c r="F1249" s="334" t="str">
        <f t="shared" si="93"/>
        <v>否</v>
      </c>
      <c r="G1249" s="181" t="str">
        <f t="shared" si="94"/>
        <v>项</v>
      </c>
      <c r="H1249" s="181"/>
      <c r="I1249" s="181" t="e">
        <f>SUMIF(#REF!,'12'!A1249,#REF!)</f>
        <v>#REF!</v>
      </c>
      <c r="J1249" s="181" t="e">
        <f t="shared" si="95"/>
        <v>#REF!</v>
      </c>
    </row>
    <row r="1250" s="260" customFormat="1" ht="36" customHeight="1" spans="1:10">
      <c r="A1250" s="219">
        <v>2220505</v>
      </c>
      <c r="B1250" s="337" t="s">
        <v>1091</v>
      </c>
      <c r="C1250" s="206">
        <f>SUMIFS('02'!E:E,'02'!A:A,A1250)</f>
        <v>0</v>
      </c>
      <c r="D1250" s="206">
        <v>0</v>
      </c>
      <c r="E1250" s="336">
        <f t="shared" si="92"/>
        <v>0</v>
      </c>
      <c r="F1250" s="334" t="str">
        <f t="shared" si="93"/>
        <v>否</v>
      </c>
      <c r="G1250" s="181" t="str">
        <f t="shared" si="94"/>
        <v>项</v>
      </c>
      <c r="H1250" s="181"/>
      <c r="I1250" s="181" t="e">
        <f>SUMIF(#REF!,'12'!A1250,#REF!)</f>
        <v>#REF!</v>
      </c>
      <c r="J1250" s="181" t="e">
        <f t="shared" si="95"/>
        <v>#REF!</v>
      </c>
    </row>
    <row r="1251" s="260" customFormat="1" ht="36" customHeight="1" spans="1:10">
      <c r="A1251" s="219">
        <v>2220506</v>
      </c>
      <c r="B1251" s="337" t="s">
        <v>1092</v>
      </c>
      <c r="C1251" s="206">
        <f>SUMIFS('02'!E:E,'02'!A:A,A1251)</f>
        <v>0</v>
      </c>
      <c r="D1251" s="206">
        <v>0</v>
      </c>
      <c r="E1251" s="336">
        <f t="shared" si="92"/>
        <v>0</v>
      </c>
      <c r="F1251" s="334" t="str">
        <f t="shared" si="93"/>
        <v>否</v>
      </c>
      <c r="G1251" s="181" t="str">
        <f t="shared" si="94"/>
        <v>项</v>
      </c>
      <c r="H1251" s="181"/>
      <c r="I1251" s="181" t="e">
        <f>SUMIF(#REF!,'12'!A1251,#REF!)</f>
        <v>#REF!</v>
      </c>
      <c r="J1251" s="181" t="e">
        <f t="shared" si="95"/>
        <v>#REF!</v>
      </c>
    </row>
    <row r="1252" s="260" customFormat="1" ht="36" customHeight="1" spans="1:10">
      <c r="A1252" s="219">
        <v>2220507</v>
      </c>
      <c r="B1252" s="337" t="s">
        <v>1093</v>
      </c>
      <c r="C1252" s="206">
        <f>SUMIFS('02'!E:E,'02'!A:A,A1252)</f>
        <v>0</v>
      </c>
      <c r="D1252" s="206">
        <v>0</v>
      </c>
      <c r="E1252" s="336">
        <f t="shared" si="92"/>
        <v>0</v>
      </c>
      <c r="F1252" s="334" t="str">
        <f t="shared" si="93"/>
        <v>否</v>
      </c>
      <c r="G1252" s="181" t="str">
        <f t="shared" si="94"/>
        <v>项</v>
      </c>
      <c r="H1252" s="181"/>
      <c r="I1252" s="181" t="e">
        <f>SUMIF(#REF!,'12'!A1252,#REF!)</f>
        <v>#REF!</v>
      </c>
      <c r="J1252" s="181" t="e">
        <f t="shared" si="95"/>
        <v>#REF!</v>
      </c>
    </row>
    <row r="1253" s="260" customFormat="1" ht="36" customHeight="1" spans="1:10">
      <c r="A1253" s="219">
        <v>2220508</v>
      </c>
      <c r="B1253" s="337" t="s">
        <v>1094</v>
      </c>
      <c r="C1253" s="206">
        <f>SUMIFS('02'!E:E,'02'!A:A,A1253)</f>
        <v>0</v>
      </c>
      <c r="D1253" s="206">
        <v>0</v>
      </c>
      <c r="E1253" s="336">
        <f t="shared" si="92"/>
        <v>0</v>
      </c>
      <c r="F1253" s="334" t="str">
        <f t="shared" si="93"/>
        <v>否</v>
      </c>
      <c r="G1253" s="181" t="str">
        <f t="shared" si="94"/>
        <v>项</v>
      </c>
      <c r="H1253" s="181"/>
      <c r="I1253" s="181" t="e">
        <f>SUMIF(#REF!,'12'!A1253,#REF!)</f>
        <v>#REF!</v>
      </c>
      <c r="J1253" s="181" t="e">
        <f t="shared" si="95"/>
        <v>#REF!</v>
      </c>
    </row>
    <row r="1254" s="260" customFormat="1" ht="36" customHeight="1" spans="1:10">
      <c r="A1254" s="219">
        <v>2220509</v>
      </c>
      <c r="B1254" s="337" t="s">
        <v>1095</v>
      </c>
      <c r="C1254" s="206">
        <f>SUMIFS('02'!E:E,'02'!A:A,A1254)</f>
        <v>0</v>
      </c>
      <c r="D1254" s="206">
        <v>0</v>
      </c>
      <c r="E1254" s="336">
        <f t="shared" si="92"/>
        <v>0</v>
      </c>
      <c r="F1254" s="334" t="str">
        <f t="shared" si="93"/>
        <v>否</v>
      </c>
      <c r="G1254" s="181" t="str">
        <f t="shared" si="94"/>
        <v>项</v>
      </c>
      <c r="H1254" s="181"/>
      <c r="I1254" s="181" t="e">
        <f>SUMIF(#REF!,'12'!A1254,#REF!)</f>
        <v>#REF!</v>
      </c>
      <c r="J1254" s="181" t="e">
        <f t="shared" si="95"/>
        <v>#REF!</v>
      </c>
    </row>
    <row r="1255" s="260" customFormat="1" ht="36" customHeight="1" spans="1:10">
      <c r="A1255" s="219">
        <v>2220510</v>
      </c>
      <c r="B1255" s="337" t="s">
        <v>1096</v>
      </c>
      <c r="C1255" s="206">
        <f>SUMIFS('02'!E:E,'02'!A:A,A1255)</f>
        <v>0</v>
      </c>
      <c r="D1255" s="206">
        <v>0</v>
      </c>
      <c r="E1255" s="336">
        <f t="shared" si="92"/>
        <v>0</v>
      </c>
      <c r="F1255" s="334" t="str">
        <f t="shared" si="93"/>
        <v>否</v>
      </c>
      <c r="G1255" s="181" t="str">
        <f t="shared" si="94"/>
        <v>项</v>
      </c>
      <c r="H1255" s="181"/>
      <c r="I1255" s="181" t="e">
        <f>SUMIF(#REF!,'12'!A1255,#REF!)</f>
        <v>#REF!</v>
      </c>
      <c r="J1255" s="181" t="e">
        <f t="shared" si="95"/>
        <v>#REF!</v>
      </c>
    </row>
    <row r="1256" s="260" customFormat="1" ht="36" customHeight="1" spans="1:10">
      <c r="A1256" s="217">
        <v>2220511</v>
      </c>
      <c r="B1256" s="337" t="s">
        <v>1097</v>
      </c>
      <c r="C1256" s="206">
        <f>SUMIFS('02'!E:E,'02'!A:A,A1256)</f>
        <v>0</v>
      </c>
      <c r="D1256" s="206">
        <v>0</v>
      </c>
      <c r="E1256" s="336">
        <f t="shared" si="92"/>
        <v>0</v>
      </c>
      <c r="F1256" s="334" t="str">
        <f t="shared" si="93"/>
        <v>否</v>
      </c>
      <c r="G1256" s="181" t="str">
        <f t="shared" si="94"/>
        <v>项</v>
      </c>
      <c r="H1256" s="181"/>
      <c r="I1256" s="181" t="e">
        <f>SUMIF(#REF!,'12'!A1256,#REF!)</f>
        <v>#REF!</v>
      </c>
      <c r="J1256" s="181" t="e">
        <f t="shared" si="95"/>
        <v>#REF!</v>
      </c>
    </row>
    <row r="1257" s="260" customFormat="1" ht="36" customHeight="1" spans="1:10">
      <c r="A1257" s="219">
        <v>2220599</v>
      </c>
      <c r="B1257" s="337" t="s">
        <v>1098</v>
      </c>
      <c r="C1257" s="206">
        <f>SUMIFS('02'!E:E,'02'!A:A,A1257)</f>
        <v>0</v>
      </c>
      <c r="D1257" s="206">
        <v>0</v>
      </c>
      <c r="E1257" s="336">
        <f t="shared" si="92"/>
        <v>0</v>
      </c>
      <c r="F1257" s="334" t="str">
        <f t="shared" si="93"/>
        <v>否</v>
      </c>
      <c r="G1257" s="181" t="str">
        <f t="shared" si="94"/>
        <v>项</v>
      </c>
      <c r="H1257" s="181"/>
      <c r="I1257" s="181" t="e">
        <f>SUMIF(#REF!,'12'!A1257,#REF!)</f>
        <v>#REF!</v>
      </c>
      <c r="J1257" s="181" t="e">
        <f t="shared" si="95"/>
        <v>#REF!</v>
      </c>
    </row>
    <row r="1258" ht="23.5" customHeight="1" spans="1:10">
      <c r="A1258" s="340">
        <v>224</v>
      </c>
      <c r="B1258" s="332" t="s">
        <v>158</v>
      </c>
      <c r="C1258" s="216">
        <f>SUM(C1259,C1270,C1277,C1285,C1298,C1302,C1306)</f>
        <v>2629</v>
      </c>
      <c r="D1258" s="216">
        <f>SUM(D1259,D1270,D1277,D1285,D1298,D1302,D1306)</f>
        <v>2426</v>
      </c>
      <c r="E1258" s="333">
        <f t="shared" si="92"/>
        <v>92.2784328642069</v>
      </c>
      <c r="F1258" s="334" t="str">
        <f t="shared" si="93"/>
        <v>是</v>
      </c>
      <c r="G1258" s="181" t="str">
        <f t="shared" si="94"/>
        <v>类</v>
      </c>
      <c r="I1258" s="181" t="e">
        <f>SUMIF(#REF!,'12'!A1258,#REF!)</f>
        <v>#REF!</v>
      </c>
      <c r="J1258" s="181" t="e">
        <f t="shared" si="95"/>
        <v>#REF!</v>
      </c>
    </row>
    <row r="1259" ht="23.5" customHeight="1" spans="1:10">
      <c r="A1259" s="219">
        <v>22401</v>
      </c>
      <c r="B1259" s="335" t="s">
        <v>1099</v>
      </c>
      <c r="C1259" s="147">
        <f>SUM(C1260:C1269)</f>
        <v>572</v>
      </c>
      <c r="D1259" s="147">
        <f>SUM(D1260:D1269)</f>
        <v>609</v>
      </c>
      <c r="E1259" s="336">
        <f t="shared" si="92"/>
        <v>106.468531468531</v>
      </c>
      <c r="F1259" s="334" t="str">
        <f t="shared" si="93"/>
        <v>是</v>
      </c>
      <c r="G1259" s="181" t="str">
        <f t="shared" si="94"/>
        <v>款</v>
      </c>
      <c r="I1259" s="181" t="e">
        <f>SUMIF(#REF!,'12'!A1259,#REF!)</f>
        <v>#REF!</v>
      </c>
      <c r="J1259" s="181" t="e">
        <f t="shared" si="95"/>
        <v>#REF!</v>
      </c>
    </row>
    <row r="1260" s="260" customFormat="1" ht="23.5" customHeight="1" spans="1:10">
      <c r="A1260" s="219">
        <v>2240101</v>
      </c>
      <c r="B1260" s="337" t="s">
        <v>187</v>
      </c>
      <c r="C1260" s="206">
        <f>SUMIFS('02'!E:E,'02'!A:A,A1260)</f>
        <v>437</v>
      </c>
      <c r="D1260" s="206">
        <v>468</v>
      </c>
      <c r="E1260" s="336">
        <f t="shared" si="92"/>
        <v>107.093821510297</v>
      </c>
      <c r="F1260" s="334" t="str">
        <f t="shared" si="93"/>
        <v>是</v>
      </c>
      <c r="G1260" s="181" t="str">
        <f t="shared" si="94"/>
        <v>项</v>
      </c>
      <c r="H1260" s="181"/>
      <c r="I1260" s="181" t="e">
        <f>SUMIF(#REF!,'12'!A1260,#REF!)</f>
        <v>#REF!</v>
      </c>
      <c r="J1260" s="181" t="e">
        <f t="shared" si="95"/>
        <v>#REF!</v>
      </c>
    </row>
    <row r="1261" s="260" customFormat="1" ht="23.5" customHeight="1" spans="1:10">
      <c r="A1261" s="219">
        <v>2240102</v>
      </c>
      <c r="B1261" s="337" t="s">
        <v>188</v>
      </c>
      <c r="C1261" s="206">
        <f>SUMIFS('02'!E:E,'02'!A:A,A1261)</f>
        <v>10</v>
      </c>
      <c r="D1261" s="206">
        <v>25</v>
      </c>
      <c r="E1261" s="336">
        <f t="shared" si="92"/>
        <v>250</v>
      </c>
      <c r="F1261" s="334" t="str">
        <f t="shared" si="93"/>
        <v>是</v>
      </c>
      <c r="G1261" s="181" t="str">
        <f t="shared" si="94"/>
        <v>项</v>
      </c>
      <c r="H1261" s="181"/>
      <c r="I1261" s="181" t="e">
        <f>SUMIF(#REF!,'12'!A1261,#REF!)</f>
        <v>#REF!</v>
      </c>
      <c r="J1261" s="181" t="e">
        <f t="shared" si="95"/>
        <v>#REF!</v>
      </c>
    </row>
    <row r="1262" s="260" customFormat="1" ht="36" customHeight="1" spans="1:10">
      <c r="A1262" s="219">
        <v>2240103</v>
      </c>
      <c r="B1262" s="337" t="s">
        <v>189</v>
      </c>
      <c r="C1262" s="206">
        <f>SUMIFS('02'!E:E,'02'!A:A,A1262)</f>
        <v>0</v>
      </c>
      <c r="D1262" s="206">
        <v>0</v>
      </c>
      <c r="E1262" s="336">
        <f t="shared" si="92"/>
        <v>0</v>
      </c>
      <c r="F1262" s="334" t="str">
        <f t="shared" si="93"/>
        <v>否</v>
      </c>
      <c r="G1262" s="181" t="str">
        <f t="shared" si="94"/>
        <v>项</v>
      </c>
      <c r="H1262" s="181"/>
      <c r="I1262" s="181" t="e">
        <f>SUMIF(#REF!,'12'!A1262,#REF!)</f>
        <v>#REF!</v>
      </c>
      <c r="J1262" s="181" t="e">
        <f t="shared" si="95"/>
        <v>#REF!</v>
      </c>
    </row>
    <row r="1263" s="260" customFormat="1" ht="36" customHeight="1" spans="1:10">
      <c r="A1263" s="219">
        <v>2240104</v>
      </c>
      <c r="B1263" s="337" t="s">
        <v>1100</v>
      </c>
      <c r="C1263" s="206">
        <f>SUMIFS('02'!E:E,'02'!A:A,A1263)</f>
        <v>0</v>
      </c>
      <c r="D1263" s="206">
        <v>32</v>
      </c>
      <c r="E1263" s="336">
        <f t="shared" si="92"/>
        <v>0</v>
      </c>
      <c r="F1263" s="334" t="str">
        <f t="shared" si="93"/>
        <v>是</v>
      </c>
      <c r="G1263" s="181" t="str">
        <f t="shared" si="94"/>
        <v>项</v>
      </c>
      <c r="H1263" s="181"/>
      <c r="I1263" s="181" t="e">
        <f>SUMIF(#REF!,'12'!A1263,#REF!)</f>
        <v>#REF!</v>
      </c>
      <c r="J1263" s="181" t="e">
        <f t="shared" si="95"/>
        <v>#REF!</v>
      </c>
    </row>
    <row r="1264" s="260" customFormat="1" ht="36" customHeight="1" spans="1:10">
      <c r="A1264" s="219">
        <v>2240105</v>
      </c>
      <c r="B1264" s="337" t="s">
        <v>1101</v>
      </c>
      <c r="C1264" s="206">
        <f>SUMIFS('02'!E:E,'02'!A:A,A1264)</f>
        <v>0</v>
      </c>
      <c r="D1264" s="206">
        <v>0</v>
      </c>
      <c r="E1264" s="336">
        <f t="shared" si="92"/>
        <v>0</v>
      </c>
      <c r="F1264" s="334" t="str">
        <f t="shared" si="93"/>
        <v>否</v>
      </c>
      <c r="G1264" s="181" t="str">
        <f t="shared" si="94"/>
        <v>项</v>
      </c>
      <c r="H1264" s="181"/>
      <c r="I1264" s="181" t="e">
        <f>SUMIF(#REF!,'12'!A1264,#REF!)</f>
        <v>#REF!</v>
      </c>
      <c r="J1264" s="181" t="e">
        <f t="shared" si="95"/>
        <v>#REF!</v>
      </c>
    </row>
    <row r="1265" s="260" customFormat="1" ht="23.5" customHeight="1" spans="1:10">
      <c r="A1265" s="219">
        <v>2240106</v>
      </c>
      <c r="B1265" s="337" t="s">
        <v>1102</v>
      </c>
      <c r="C1265" s="206">
        <f>SUMIFS('02'!E:E,'02'!A:A,A1265)</f>
        <v>34</v>
      </c>
      <c r="D1265" s="206">
        <v>84</v>
      </c>
      <c r="E1265" s="336">
        <f t="shared" si="92"/>
        <v>247.058823529412</v>
      </c>
      <c r="F1265" s="334" t="str">
        <f t="shared" si="93"/>
        <v>是</v>
      </c>
      <c r="G1265" s="181" t="str">
        <f t="shared" si="94"/>
        <v>项</v>
      </c>
      <c r="H1265" s="181"/>
      <c r="I1265" s="181" t="e">
        <f>SUMIF(#REF!,'12'!A1265,#REF!)</f>
        <v>#REF!</v>
      </c>
      <c r="J1265" s="181" t="e">
        <f t="shared" si="95"/>
        <v>#REF!</v>
      </c>
    </row>
    <row r="1266" s="260" customFormat="1" ht="36" customHeight="1" spans="1:10">
      <c r="A1266" s="219">
        <v>2240108</v>
      </c>
      <c r="B1266" s="337" t="s">
        <v>1103</v>
      </c>
      <c r="C1266" s="206">
        <f>SUMIFS('02'!E:E,'02'!A:A,A1266)</f>
        <v>0</v>
      </c>
      <c r="D1266" s="206">
        <v>0</v>
      </c>
      <c r="E1266" s="336">
        <f t="shared" si="92"/>
        <v>0</v>
      </c>
      <c r="F1266" s="334" t="str">
        <f t="shared" si="93"/>
        <v>否</v>
      </c>
      <c r="G1266" s="181" t="str">
        <f t="shared" si="94"/>
        <v>项</v>
      </c>
      <c r="H1266" s="181"/>
      <c r="I1266" s="181" t="e">
        <f>SUMIF(#REF!,'12'!A1266,#REF!)</f>
        <v>#REF!</v>
      </c>
      <c r="J1266" s="181" t="e">
        <f t="shared" si="95"/>
        <v>#REF!</v>
      </c>
    </row>
    <row r="1267" s="260" customFormat="1" ht="23.5" customHeight="1" spans="1:10">
      <c r="A1267" s="219">
        <v>2240109</v>
      </c>
      <c r="B1267" s="337" t="s">
        <v>1104</v>
      </c>
      <c r="C1267" s="206">
        <f>SUMIFS('02'!E:E,'02'!A:A,A1267)</f>
        <v>91</v>
      </c>
      <c r="D1267" s="206">
        <v>0</v>
      </c>
      <c r="E1267" s="336">
        <f t="shared" si="92"/>
        <v>0</v>
      </c>
      <c r="F1267" s="334" t="str">
        <f t="shared" si="93"/>
        <v>是</v>
      </c>
      <c r="G1267" s="181" t="str">
        <f t="shared" si="94"/>
        <v>项</v>
      </c>
      <c r="H1267" s="181"/>
      <c r="I1267" s="181" t="e">
        <f>SUMIF(#REF!,'12'!A1267,#REF!)</f>
        <v>#REF!</v>
      </c>
      <c r="J1267" s="181" t="e">
        <f t="shared" si="95"/>
        <v>#REF!</v>
      </c>
    </row>
    <row r="1268" s="260" customFormat="1" ht="36" customHeight="1" spans="1:10">
      <c r="A1268" s="219">
        <v>2240150</v>
      </c>
      <c r="B1268" s="337" t="s">
        <v>196</v>
      </c>
      <c r="C1268" s="206">
        <f>SUMIFS('02'!E:E,'02'!A:A,A1268)</f>
        <v>0</v>
      </c>
      <c r="D1268" s="206">
        <v>0</v>
      </c>
      <c r="E1268" s="336">
        <f t="shared" si="92"/>
        <v>0</v>
      </c>
      <c r="F1268" s="334" t="str">
        <f t="shared" si="93"/>
        <v>否</v>
      </c>
      <c r="G1268" s="181" t="str">
        <f t="shared" si="94"/>
        <v>项</v>
      </c>
      <c r="H1268" s="181"/>
      <c r="I1268" s="181" t="e">
        <f>SUMIF(#REF!,'12'!A1268,#REF!)</f>
        <v>#REF!</v>
      </c>
      <c r="J1268" s="181" t="e">
        <f t="shared" si="95"/>
        <v>#REF!</v>
      </c>
    </row>
    <row r="1269" s="260" customFormat="1" ht="36" customHeight="1" spans="1:10">
      <c r="A1269" s="219">
        <v>2240199</v>
      </c>
      <c r="B1269" s="337" t="s">
        <v>1105</v>
      </c>
      <c r="C1269" s="206">
        <f>SUMIFS('02'!E:E,'02'!A:A,A1269)</f>
        <v>0</v>
      </c>
      <c r="D1269" s="206">
        <v>0</v>
      </c>
      <c r="E1269" s="336">
        <f t="shared" si="92"/>
        <v>0</v>
      </c>
      <c r="F1269" s="334" t="str">
        <f t="shared" si="93"/>
        <v>否</v>
      </c>
      <c r="G1269" s="181" t="str">
        <f t="shared" si="94"/>
        <v>项</v>
      </c>
      <c r="H1269" s="181"/>
      <c r="I1269" s="181" t="e">
        <f>SUMIF(#REF!,'12'!A1269,#REF!)</f>
        <v>#REF!</v>
      </c>
      <c r="J1269" s="181" t="e">
        <f t="shared" si="95"/>
        <v>#REF!</v>
      </c>
    </row>
    <row r="1270" ht="23.5" customHeight="1" spans="1:10">
      <c r="A1270" s="219">
        <v>22402</v>
      </c>
      <c r="B1270" s="335" t="s">
        <v>1106</v>
      </c>
      <c r="C1270" s="147">
        <f>SUM(C1271:C1276)</f>
        <v>496</v>
      </c>
      <c r="D1270" s="147">
        <f>SUM(D1271:D1276)</f>
        <v>618</v>
      </c>
      <c r="E1270" s="336">
        <f t="shared" si="92"/>
        <v>124.596774193548</v>
      </c>
      <c r="F1270" s="334" t="str">
        <f t="shared" si="93"/>
        <v>是</v>
      </c>
      <c r="G1270" s="181" t="str">
        <f t="shared" si="94"/>
        <v>款</v>
      </c>
      <c r="I1270" s="181" t="e">
        <f>SUMIF(#REF!,'12'!A1270,#REF!)</f>
        <v>#REF!</v>
      </c>
      <c r="J1270" s="181" t="e">
        <f t="shared" si="95"/>
        <v>#REF!</v>
      </c>
    </row>
    <row r="1271" s="260" customFormat="1" ht="23.5" customHeight="1" spans="1:10">
      <c r="A1271" s="219">
        <v>2240201</v>
      </c>
      <c r="B1271" s="337" t="s">
        <v>187</v>
      </c>
      <c r="C1271" s="206">
        <f>SUMIFS('02'!E:E,'02'!A:A,A1271)</f>
        <v>342</v>
      </c>
      <c r="D1271" s="206">
        <v>445</v>
      </c>
      <c r="E1271" s="336">
        <f t="shared" ref="E1271:E1321" si="96">IFERROR(IF(C1271&lt;0,"",IFERROR(D1271/C1271,0))*100,0)</f>
        <v>130.116959064327</v>
      </c>
      <c r="F1271" s="334" t="str">
        <f t="shared" si="93"/>
        <v>是</v>
      </c>
      <c r="G1271" s="181" t="str">
        <f t="shared" si="94"/>
        <v>项</v>
      </c>
      <c r="H1271" s="181"/>
      <c r="I1271" s="181" t="e">
        <f>SUMIF(#REF!,'12'!A1271,#REF!)</f>
        <v>#REF!</v>
      </c>
      <c r="J1271" s="181" t="e">
        <f t="shared" si="95"/>
        <v>#REF!</v>
      </c>
    </row>
    <row r="1272" s="260" customFormat="1" ht="36" customHeight="1" spans="1:10">
      <c r="A1272" s="219">
        <v>2240202</v>
      </c>
      <c r="B1272" s="337" t="s">
        <v>188</v>
      </c>
      <c r="C1272" s="206">
        <f>SUMIFS('02'!E:E,'02'!A:A,A1272)</f>
        <v>0</v>
      </c>
      <c r="D1272" s="206">
        <v>0</v>
      </c>
      <c r="E1272" s="336">
        <f t="shared" si="96"/>
        <v>0</v>
      </c>
      <c r="F1272" s="334" t="str">
        <f t="shared" ref="F1272:F1321" si="97">IF(LEN(A1272)=3,"是",IF(B1272&lt;&gt;"",IF(SUM(C1272:D1272)&lt;&gt;0,"是","否"),"是"))</f>
        <v>否</v>
      </c>
      <c r="G1272" s="181" t="str">
        <f t="shared" ref="G1272:G1320" si="98">IF(LEN(A1272)=3,"类",IF(LEN(A1272)=5,"款","项"))</f>
        <v>项</v>
      </c>
      <c r="H1272" s="181"/>
      <c r="I1272" s="181" t="e">
        <f>SUMIF(#REF!,'12'!A1272,#REF!)</f>
        <v>#REF!</v>
      </c>
      <c r="J1272" s="181" t="e">
        <f t="shared" ref="J1272:J1320" si="99">D1272-I1272</f>
        <v>#REF!</v>
      </c>
    </row>
    <row r="1273" s="260" customFormat="1" ht="36" customHeight="1" spans="1:10">
      <c r="A1273" s="219">
        <v>2240203</v>
      </c>
      <c r="B1273" s="337" t="s">
        <v>189</v>
      </c>
      <c r="C1273" s="206">
        <f>SUMIFS('02'!E:E,'02'!A:A,A1273)</f>
        <v>0</v>
      </c>
      <c r="D1273" s="206">
        <v>0</v>
      </c>
      <c r="E1273" s="336">
        <f t="shared" si="96"/>
        <v>0</v>
      </c>
      <c r="F1273" s="334" t="str">
        <f t="shared" si="97"/>
        <v>否</v>
      </c>
      <c r="G1273" s="181" t="str">
        <f t="shared" si="98"/>
        <v>项</v>
      </c>
      <c r="H1273" s="181"/>
      <c r="I1273" s="181" t="e">
        <f>SUMIF(#REF!,'12'!A1273,#REF!)</f>
        <v>#REF!</v>
      </c>
      <c r="J1273" s="181" t="e">
        <f t="shared" si="99"/>
        <v>#REF!</v>
      </c>
    </row>
    <row r="1274" s="260" customFormat="1" ht="23.5" customHeight="1" spans="1:10">
      <c r="A1274" s="219">
        <v>2240204</v>
      </c>
      <c r="B1274" s="337" t="s">
        <v>1107</v>
      </c>
      <c r="C1274" s="206">
        <f>SUMIFS('02'!E:E,'02'!A:A,A1274)</f>
        <v>154</v>
      </c>
      <c r="D1274" s="206">
        <v>173</v>
      </c>
      <c r="E1274" s="336">
        <f t="shared" si="96"/>
        <v>112.337662337662</v>
      </c>
      <c r="F1274" s="334" t="str">
        <f t="shared" si="97"/>
        <v>是</v>
      </c>
      <c r="G1274" s="181" t="str">
        <f t="shared" si="98"/>
        <v>项</v>
      </c>
      <c r="H1274" s="181"/>
      <c r="I1274" s="181" t="e">
        <f>SUMIF(#REF!,'12'!A1274,#REF!)</f>
        <v>#REF!</v>
      </c>
      <c r="J1274" s="181" t="e">
        <f t="shared" si="99"/>
        <v>#REF!</v>
      </c>
    </row>
    <row r="1275" s="260" customFormat="1" ht="36" customHeight="1" spans="1:10">
      <c r="A1275" s="215">
        <v>2240250</v>
      </c>
      <c r="B1275" s="337" t="s">
        <v>196</v>
      </c>
      <c r="C1275" s="206">
        <f>SUMIFS('02'!E:E,'02'!A:A,A1275)</f>
        <v>0</v>
      </c>
      <c r="D1275" s="206">
        <v>0</v>
      </c>
      <c r="E1275" s="336">
        <f t="shared" si="96"/>
        <v>0</v>
      </c>
      <c r="F1275" s="334" t="str">
        <f t="shared" si="97"/>
        <v>否</v>
      </c>
      <c r="G1275" s="181" t="str">
        <f t="shared" si="98"/>
        <v>项</v>
      </c>
      <c r="H1275" s="181"/>
      <c r="I1275" s="181" t="e">
        <f>SUMIF(#REF!,'12'!A1275,#REF!)</f>
        <v>#REF!</v>
      </c>
      <c r="J1275" s="181" t="e">
        <f t="shared" si="99"/>
        <v>#REF!</v>
      </c>
    </row>
    <row r="1276" s="260" customFormat="1" ht="36" customHeight="1" spans="1:10">
      <c r="A1276" s="219">
        <v>2240299</v>
      </c>
      <c r="B1276" s="337" t="s">
        <v>1108</v>
      </c>
      <c r="C1276" s="206">
        <f>SUMIFS('02'!E:E,'02'!A:A,A1276)</f>
        <v>0</v>
      </c>
      <c r="D1276" s="206">
        <v>0</v>
      </c>
      <c r="E1276" s="336">
        <f t="shared" si="96"/>
        <v>0</v>
      </c>
      <c r="F1276" s="334" t="str">
        <f t="shared" si="97"/>
        <v>否</v>
      </c>
      <c r="G1276" s="181" t="str">
        <f t="shared" si="98"/>
        <v>项</v>
      </c>
      <c r="H1276" s="181"/>
      <c r="I1276" s="181" t="e">
        <f>SUMIF(#REF!,'12'!A1276,#REF!)</f>
        <v>#REF!</v>
      </c>
      <c r="J1276" s="181" t="e">
        <f t="shared" si="99"/>
        <v>#REF!</v>
      </c>
    </row>
    <row r="1277" ht="36" customHeight="1" spans="1:10">
      <c r="A1277" s="219">
        <v>22404</v>
      </c>
      <c r="B1277" s="335" t="s">
        <v>1109</v>
      </c>
      <c r="C1277" s="147">
        <f>SUM(C1278:C1284)</f>
        <v>0</v>
      </c>
      <c r="D1277" s="147">
        <f>SUM(D1278:D1284)</f>
        <v>0</v>
      </c>
      <c r="E1277" s="336">
        <f t="shared" si="96"/>
        <v>0</v>
      </c>
      <c r="F1277" s="334" t="str">
        <f t="shared" si="97"/>
        <v>否</v>
      </c>
      <c r="G1277" s="181" t="str">
        <f t="shared" si="98"/>
        <v>款</v>
      </c>
      <c r="I1277" s="181" t="e">
        <f>SUMIF(#REF!,'12'!A1277,#REF!)</f>
        <v>#REF!</v>
      </c>
      <c r="J1277" s="181" t="e">
        <f t="shared" si="99"/>
        <v>#REF!</v>
      </c>
    </row>
    <row r="1278" s="260" customFormat="1" ht="36" customHeight="1" spans="1:10">
      <c r="A1278" s="219">
        <v>2240401</v>
      </c>
      <c r="B1278" s="337" t="s">
        <v>187</v>
      </c>
      <c r="C1278" s="206">
        <f>SUMIFS('02'!E:E,'02'!A:A,A1278)</f>
        <v>0</v>
      </c>
      <c r="D1278" s="206">
        <v>0</v>
      </c>
      <c r="E1278" s="336">
        <f t="shared" si="96"/>
        <v>0</v>
      </c>
      <c r="F1278" s="334" t="str">
        <f t="shared" si="97"/>
        <v>否</v>
      </c>
      <c r="G1278" s="181" t="str">
        <f t="shared" si="98"/>
        <v>项</v>
      </c>
      <c r="H1278" s="181"/>
      <c r="I1278" s="181" t="e">
        <f>SUMIF(#REF!,'12'!A1278,#REF!)</f>
        <v>#REF!</v>
      </c>
      <c r="J1278" s="181" t="e">
        <f t="shared" si="99"/>
        <v>#REF!</v>
      </c>
    </row>
    <row r="1279" s="260" customFormat="1" ht="36" customHeight="1" spans="1:10">
      <c r="A1279" s="219">
        <v>2240402</v>
      </c>
      <c r="B1279" s="337" t="s">
        <v>188</v>
      </c>
      <c r="C1279" s="206">
        <f>SUMIFS('02'!E:E,'02'!A:A,A1279)</f>
        <v>0</v>
      </c>
      <c r="D1279" s="206">
        <v>0</v>
      </c>
      <c r="E1279" s="336">
        <f t="shared" si="96"/>
        <v>0</v>
      </c>
      <c r="F1279" s="334" t="str">
        <f t="shared" si="97"/>
        <v>否</v>
      </c>
      <c r="G1279" s="181" t="str">
        <f t="shared" si="98"/>
        <v>项</v>
      </c>
      <c r="H1279" s="181"/>
      <c r="I1279" s="181" t="e">
        <f>SUMIF(#REF!,'12'!A1279,#REF!)</f>
        <v>#REF!</v>
      </c>
      <c r="J1279" s="181" t="e">
        <f t="shared" si="99"/>
        <v>#REF!</v>
      </c>
    </row>
    <row r="1280" s="260" customFormat="1" ht="36" customHeight="1" spans="1:10">
      <c r="A1280" s="219">
        <v>2240403</v>
      </c>
      <c r="B1280" s="337" t="s">
        <v>189</v>
      </c>
      <c r="C1280" s="206">
        <f>SUMIFS('02'!E:E,'02'!A:A,A1280)</f>
        <v>0</v>
      </c>
      <c r="D1280" s="206">
        <v>0</v>
      </c>
      <c r="E1280" s="336">
        <f t="shared" si="96"/>
        <v>0</v>
      </c>
      <c r="F1280" s="334" t="str">
        <f t="shared" si="97"/>
        <v>否</v>
      </c>
      <c r="G1280" s="181" t="str">
        <f t="shared" si="98"/>
        <v>项</v>
      </c>
      <c r="H1280" s="181"/>
      <c r="I1280" s="181" t="e">
        <f>SUMIF(#REF!,'12'!A1280,#REF!)</f>
        <v>#REF!</v>
      </c>
      <c r="J1280" s="181" t="e">
        <f t="shared" si="99"/>
        <v>#REF!</v>
      </c>
    </row>
    <row r="1281" s="260" customFormat="1" ht="36" customHeight="1" spans="1:10">
      <c r="A1281" s="219">
        <v>2240404</v>
      </c>
      <c r="B1281" s="337" t="s">
        <v>1110</v>
      </c>
      <c r="C1281" s="206">
        <f>SUMIFS('02'!E:E,'02'!A:A,A1281)</f>
        <v>0</v>
      </c>
      <c r="D1281" s="206">
        <v>0</v>
      </c>
      <c r="E1281" s="336">
        <f t="shared" si="96"/>
        <v>0</v>
      </c>
      <c r="F1281" s="334" t="str">
        <f t="shared" si="97"/>
        <v>否</v>
      </c>
      <c r="G1281" s="181" t="str">
        <f t="shared" si="98"/>
        <v>项</v>
      </c>
      <c r="H1281" s="181"/>
      <c r="I1281" s="181" t="e">
        <f>SUMIF(#REF!,'12'!A1281,#REF!)</f>
        <v>#REF!</v>
      </c>
      <c r="J1281" s="181" t="e">
        <f t="shared" si="99"/>
        <v>#REF!</v>
      </c>
    </row>
    <row r="1282" s="260" customFormat="1" ht="36" customHeight="1" spans="1:10">
      <c r="A1282" s="219">
        <v>2240405</v>
      </c>
      <c r="B1282" s="337" t="s">
        <v>1111</v>
      </c>
      <c r="C1282" s="206">
        <f>SUMIFS('02'!E:E,'02'!A:A,A1282)</f>
        <v>0</v>
      </c>
      <c r="D1282" s="206">
        <v>0</v>
      </c>
      <c r="E1282" s="336">
        <f t="shared" si="96"/>
        <v>0</v>
      </c>
      <c r="F1282" s="334" t="str">
        <f t="shared" si="97"/>
        <v>否</v>
      </c>
      <c r="G1282" s="181" t="str">
        <f t="shared" si="98"/>
        <v>项</v>
      </c>
      <c r="H1282" s="181"/>
      <c r="I1282" s="181" t="e">
        <f>SUMIF(#REF!,'12'!A1282,#REF!)</f>
        <v>#REF!</v>
      </c>
      <c r="J1282" s="181" t="e">
        <f t="shared" si="99"/>
        <v>#REF!</v>
      </c>
    </row>
    <row r="1283" s="260" customFormat="1" ht="36" customHeight="1" spans="1:10">
      <c r="A1283" s="219">
        <v>2240450</v>
      </c>
      <c r="B1283" s="337" t="s">
        <v>196</v>
      </c>
      <c r="C1283" s="206">
        <f>SUMIFS('02'!E:E,'02'!A:A,A1283)</f>
        <v>0</v>
      </c>
      <c r="D1283" s="206">
        <v>0</v>
      </c>
      <c r="E1283" s="336">
        <f t="shared" si="96"/>
        <v>0</v>
      </c>
      <c r="F1283" s="334" t="str">
        <f t="shared" si="97"/>
        <v>否</v>
      </c>
      <c r="G1283" s="181" t="str">
        <f t="shared" si="98"/>
        <v>项</v>
      </c>
      <c r="H1283" s="181"/>
      <c r="I1283" s="181" t="e">
        <f>SUMIF(#REF!,'12'!A1283,#REF!)</f>
        <v>#REF!</v>
      </c>
      <c r="J1283" s="181" t="e">
        <f t="shared" si="99"/>
        <v>#REF!</v>
      </c>
    </row>
    <row r="1284" s="260" customFormat="1" ht="36" customHeight="1" spans="1:10">
      <c r="A1284" s="219">
        <v>2240499</v>
      </c>
      <c r="B1284" s="337" t="s">
        <v>1112</v>
      </c>
      <c r="C1284" s="206">
        <f>SUMIFS('02'!E:E,'02'!A:A,A1284)</f>
        <v>0</v>
      </c>
      <c r="D1284" s="206">
        <v>0</v>
      </c>
      <c r="E1284" s="336">
        <f t="shared" si="96"/>
        <v>0</v>
      </c>
      <c r="F1284" s="334" t="str">
        <f t="shared" si="97"/>
        <v>否</v>
      </c>
      <c r="G1284" s="181" t="str">
        <f t="shared" si="98"/>
        <v>项</v>
      </c>
      <c r="H1284" s="181"/>
      <c r="I1284" s="181" t="e">
        <f>SUMIF(#REF!,'12'!A1284,#REF!)</f>
        <v>#REF!</v>
      </c>
      <c r="J1284" s="181" t="e">
        <f t="shared" si="99"/>
        <v>#REF!</v>
      </c>
    </row>
    <row r="1285" ht="23.5" customHeight="1" spans="1:10">
      <c r="A1285" s="219">
        <v>22405</v>
      </c>
      <c r="B1285" s="335" t="s">
        <v>1113</v>
      </c>
      <c r="C1285" s="147">
        <f>SUM(C1286:C1297)</f>
        <v>148</v>
      </c>
      <c r="D1285" s="147">
        <f>SUM(D1286:D1297)</f>
        <v>118</v>
      </c>
      <c r="E1285" s="336">
        <f t="shared" si="96"/>
        <v>79.7297297297297</v>
      </c>
      <c r="F1285" s="334" t="str">
        <f t="shared" si="97"/>
        <v>是</v>
      </c>
      <c r="G1285" s="181" t="str">
        <f t="shared" si="98"/>
        <v>款</v>
      </c>
      <c r="I1285" s="181" t="e">
        <f>SUMIF(#REF!,'12'!A1285,#REF!)</f>
        <v>#REF!</v>
      </c>
      <c r="J1285" s="181" t="e">
        <f t="shared" si="99"/>
        <v>#REF!</v>
      </c>
    </row>
    <row r="1286" s="260" customFormat="1" ht="23.5" customHeight="1" spans="1:10">
      <c r="A1286" s="219">
        <v>2240501</v>
      </c>
      <c r="B1286" s="337" t="s">
        <v>187</v>
      </c>
      <c r="C1286" s="206">
        <f>SUMIFS('02'!E:E,'02'!A:A,A1286)</f>
        <v>98</v>
      </c>
      <c r="D1286" s="206">
        <v>108</v>
      </c>
      <c r="E1286" s="336">
        <f t="shared" si="96"/>
        <v>110.204081632653</v>
      </c>
      <c r="F1286" s="334" t="str">
        <f t="shared" si="97"/>
        <v>是</v>
      </c>
      <c r="G1286" s="181" t="str">
        <f t="shared" si="98"/>
        <v>项</v>
      </c>
      <c r="H1286" s="181"/>
      <c r="I1286" s="181" t="e">
        <f>SUMIF(#REF!,'12'!A1286,#REF!)</f>
        <v>#REF!</v>
      </c>
      <c r="J1286" s="181" t="e">
        <f t="shared" si="99"/>
        <v>#REF!</v>
      </c>
    </row>
    <row r="1287" s="260" customFormat="1" ht="23.5" customHeight="1" spans="1:10">
      <c r="A1287" s="219">
        <v>2240502</v>
      </c>
      <c r="B1287" s="337" t="s">
        <v>188</v>
      </c>
      <c r="C1287" s="206">
        <f>SUMIFS('02'!E:E,'02'!A:A,A1287)</f>
        <v>7</v>
      </c>
      <c r="D1287" s="206">
        <v>10</v>
      </c>
      <c r="E1287" s="336">
        <f t="shared" si="96"/>
        <v>142.857142857143</v>
      </c>
      <c r="F1287" s="334" t="str">
        <f t="shared" si="97"/>
        <v>是</v>
      </c>
      <c r="G1287" s="181" t="str">
        <f t="shared" si="98"/>
        <v>项</v>
      </c>
      <c r="H1287" s="181"/>
      <c r="I1287" s="181" t="e">
        <f>SUMIF(#REF!,'12'!A1287,#REF!)</f>
        <v>#REF!</v>
      </c>
      <c r="J1287" s="181" t="e">
        <f t="shared" si="99"/>
        <v>#REF!</v>
      </c>
    </row>
    <row r="1288" s="260" customFormat="1" ht="36" customHeight="1" spans="1:10">
      <c r="A1288" s="219">
        <v>2240503</v>
      </c>
      <c r="B1288" s="337" t="s">
        <v>189</v>
      </c>
      <c r="C1288" s="206">
        <f>SUMIFS('02'!E:E,'02'!A:A,A1288)</f>
        <v>0</v>
      </c>
      <c r="D1288" s="206">
        <v>0</v>
      </c>
      <c r="E1288" s="336">
        <f t="shared" si="96"/>
        <v>0</v>
      </c>
      <c r="F1288" s="334" t="str">
        <f t="shared" si="97"/>
        <v>否</v>
      </c>
      <c r="G1288" s="181" t="str">
        <f t="shared" si="98"/>
        <v>项</v>
      </c>
      <c r="H1288" s="181"/>
      <c r="I1288" s="181" t="e">
        <f>SUMIF(#REF!,'12'!A1288,#REF!)</f>
        <v>#REF!</v>
      </c>
      <c r="J1288" s="181" t="e">
        <f t="shared" si="99"/>
        <v>#REF!</v>
      </c>
    </row>
    <row r="1289" s="260" customFormat="1" ht="36" customHeight="1" spans="1:10">
      <c r="A1289" s="219">
        <v>2240504</v>
      </c>
      <c r="B1289" s="337" t="s">
        <v>1114</v>
      </c>
      <c r="C1289" s="206">
        <f>SUMIFS('02'!E:E,'02'!A:A,A1289)</f>
        <v>0</v>
      </c>
      <c r="D1289" s="206">
        <v>0</v>
      </c>
      <c r="E1289" s="336">
        <f t="shared" si="96"/>
        <v>0</v>
      </c>
      <c r="F1289" s="334" t="str">
        <f t="shared" si="97"/>
        <v>否</v>
      </c>
      <c r="G1289" s="181" t="str">
        <f t="shared" si="98"/>
        <v>项</v>
      </c>
      <c r="H1289" s="181"/>
      <c r="I1289" s="181" t="e">
        <f>SUMIF(#REF!,'12'!A1289,#REF!)</f>
        <v>#REF!</v>
      </c>
      <c r="J1289" s="181" t="e">
        <f t="shared" si="99"/>
        <v>#REF!</v>
      </c>
    </row>
    <row r="1290" s="260" customFormat="1" ht="36" customHeight="1" spans="1:10">
      <c r="A1290" s="219">
        <v>2240505</v>
      </c>
      <c r="B1290" s="337" t="s">
        <v>1115</v>
      </c>
      <c r="C1290" s="206">
        <f>SUMIFS('02'!E:E,'02'!A:A,A1290)</f>
        <v>0</v>
      </c>
      <c r="D1290" s="206">
        <v>0</v>
      </c>
      <c r="E1290" s="336">
        <f t="shared" si="96"/>
        <v>0</v>
      </c>
      <c r="F1290" s="334" t="str">
        <f t="shared" si="97"/>
        <v>否</v>
      </c>
      <c r="G1290" s="181" t="str">
        <f t="shared" si="98"/>
        <v>项</v>
      </c>
      <c r="H1290" s="181"/>
      <c r="I1290" s="181" t="e">
        <f>SUMIF(#REF!,'12'!A1290,#REF!)</f>
        <v>#REF!</v>
      </c>
      <c r="J1290" s="181" t="e">
        <f t="shared" si="99"/>
        <v>#REF!</v>
      </c>
    </row>
    <row r="1291" s="260" customFormat="1" ht="23.5" customHeight="1" spans="1:10">
      <c r="A1291" s="219">
        <v>2240506</v>
      </c>
      <c r="B1291" s="337" t="s">
        <v>1116</v>
      </c>
      <c r="C1291" s="206">
        <f>SUMIFS('02'!E:E,'02'!A:A,A1291)</f>
        <v>6</v>
      </c>
      <c r="D1291" s="206">
        <v>0</v>
      </c>
      <c r="E1291" s="336">
        <f t="shared" si="96"/>
        <v>0</v>
      </c>
      <c r="F1291" s="334" t="str">
        <f t="shared" si="97"/>
        <v>是</v>
      </c>
      <c r="G1291" s="181" t="str">
        <f t="shared" si="98"/>
        <v>项</v>
      </c>
      <c r="H1291" s="181"/>
      <c r="I1291" s="181" t="e">
        <f>SUMIF(#REF!,'12'!A1291,#REF!)</f>
        <v>#REF!</v>
      </c>
      <c r="J1291" s="181" t="e">
        <f t="shared" si="99"/>
        <v>#REF!</v>
      </c>
    </row>
    <row r="1292" s="260" customFormat="1" ht="23.5" customHeight="1" spans="1:10">
      <c r="A1292" s="219">
        <v>2240507</v>
      </c>
      <c r="B1292" s="337" t="s">
        <v>1117</v>
      </c>
      <c r="C1292" s="206">
        <f>SUMIFS('02'!E:E,'02'!A:A,A1292)</f>
        <v>37</v>
      </c>
      <c r="D1292" s="206">
        <v>0</v>
      </c>
      <c r="E1292" s="336">
        <f t="shared" si="96"/>
        <v>0</v>
      </c>
      <c r="F1292" s="334" t="str">
        <f t="shared" si="97"/>
        <v>是</v>
      </c>
      <c r="G1292" s="181" t="str">
        <f t="shared" si="98"/>
        <v>项</v>
      </c>
      <c r="H1292" s="181"/>
      <c r="I1292" s="181" t="e">
        <f>SUMIF(#REF!,'12'!A1292,#REF!)</f>
        <v>#REF!</v>
      </c>
      <c r="J1292" s="181" t="e">
        <f t="shared" si="99"/>
        <v>#REF!</v>
      </c>
    </row>
    <row r="1293" s="260" customFormat="1" ht="36" customHeight="1" spans="1:10">
      <c r="A1293" s="219">
        <v>2240508</v>
      </c>
      <c r="B1293" s="337" t="s">
        <v>1118</v>
      </c>
      <c r="C1293" s="206">
        <f>SUMIFS('02'!E:E,'02'!A:A,A1293)</f>
        <v>0</v>
      </c>
      <c r="D1293" s="206">
        <v>0</v>
      </c>
      <c r="E1293" s="336">
        <f t="shared" si="96"/>
        <v>0</v>
      </c>
      <c r="F1293" s="334" t="str">
        <f t="shared" si="97"/>
        <v>否</v>
      </c>
      <c r="G1293" s="181" t="str">
        <f t="shared" si="98"/>
        <v>项</v>
      </c>
      <c r="H1293" s="181"/>
      <c r="I1293" s="181" t="e">
        <f>SUMIF(#REF!,'12'!A1293,#REF!)</f>
        <v>#REF!</v>
      </c>
      <c r="J1293" s="181" t="e">
        <f t="shared" si="99"/>
        <v>#REF!</v>
      </c>
    </row>
    <row r="1294" s="260" customFormat="1" ht="36" customHeight="1" spans="1:10">
      <c r="A1294" s="219">
        <v>2240509</v>
      </c>
      <c r="B1294" s="337" t="s">
        <v>1119</v>
      </c>
      <c r="C1294" s="206">
        <f>SUMIFS('02'!E:E,'02'!A:A,A1294)</f>
        <v>0</v>
      </c>
      <c r="D1294" s="206">
        <v>0</v>
      </c>
      <c r="E1294" s="336">
        <f t="shared" si="96"/>
        <v>0</v>
      </c>
      <c r="F1294" s="334" t="str">
        <f t="shared" si="97"/>
        <v>否</v>
      </c>
      <c r="G1294" s="181" t="str">
        <f t="shared" si="98"/>
        <v>项</v>
      </c>
      <c r="H1294" s="181"/>
      <c r="I1294" s="181" t="e">
        <f>SUMIF(#REF!,'12'!A1294,#REF!)</f>
        <v>#REF!</v>
      </c>
      <c r="J1294" s="181" t="e">
        <f t="shared" si="99"/>
        <v>#REF!</v>
      </c>
    </row>
    <row r="1295" s="260" customFormat="1" ht="36" customHeight="1" spans="1:10">
      <c r="A1295" s="219">
        <v>2240510</v>
      </c>
      <c r="B1295" s="337" t="s">
        <v>1120</v>
      </c>
      <c r="C1295" s="206">
        <f>SUMIFS('02'!E:E,'02'!A:A,A1295)</f>
        <v>0</v>
      </c>
      <c r="D1295" s="206">
        <v>0</v>
      </c>
      <c r="E1295" s="336">
        <f t="shared" si="96"/>
        <v>0</v>
      </c>
      <c r="F1295" s="334" t="str">
        <f t="shared" si="97"/>
        <v>否</v>
      </c>
      <c r="G1295" s="181" t="str">
        <f t="shared" si="98"/>
        <v>项</v>
      </c>
      <c r="H1295" s="181"/>
      <c r="I1295" s="181" t="e">
        <f>SUMIF(#REF!,'12'!A1295,#REF!)</f>
        <v>#REF!</v>
      </c>
      <c r="J1295" s="181" t="e">
        <f t="shared" si="99"/>
        <v>#REF!</v>
      </c>
    </row>
    <row r="1296" s="260" customFormat="1" ht="36" customHeight="1" spans="1:10">
      <c r="A1296" s="219">
        <v>2240550</v>
      </c>
      <c r="B1296" s="337" t="s">
        <v>1121</v>
      </c>
      <c r="C1296" s="206">
        <f>SUMIFS('02'!E:E,'02'!A:A,A1296)</f>
        <v>0</v>
      </c>
      <c r="D1296" s="206">
        <v>0</v>
      </c>
      <c r="E1296" s="336">
        <f t="shared" si="96"/>
        <v>0</v>
      </c>
      <c r="F1296" s="334" t="str">
        <f t="shared" si="97"/>
        <v>否</v>
      </c>
      <c r="G1296" s="181" t="str">
        <f t="shared" si="98"/>
        <v>项</v>
      </c>
      <c r="H1296" s="181"/>
      <c r="I1296" s="181" t="e">
        <f>SUMIF(#REF!,'12'!A1296,#REF!)</f>
        <v>#REF!</v>
      </c>
      <c r="J1296" s="181" t="e">
        <f t="shared" si="99"/>
        <v>#REF!</v>
      </c>
    </row>
    <row r="1297" s="260" customFormat="1" ht="36" customHeight="1" spans="1:10">
      <c r="A1297" s="219">
        <v>2240599</v>
      </c>
      <c r="B1297" s="337" t="s">
        <v>1122</v>
      </c>
      <c r="C1297" s="206">
        <f>SUMIFS('02'!E:E,'02'!A:A,A1297)</f>
        <v>0</v>
      </c>
      <c r="D1297" s="206">
        <v>0</v>
      </c>
      <c r="E1297" s="336">
        <f t="shared" si="96"/>
        <v>0</v>
      </c>
      <c r="F1297" s="334" t="str">
        <f t="shared" si="97"/>
        <v>否</v>
      </c>
      <c r="G1297" s="181" t="str">
        <f t="shared" si="98"/>
        <v>项</v>
      </c>
      <c r="H1297" s="181"/>
      <c r="I1297" s="181" t="e">
        <f>SUMIF(#REF!,'12'!A1297,#REF!)</f>
        <v>#REF!</v>
      </c>
      <c r="J1297" s="181" t="e">
        <f t="shared" si="99"/>
        <v>#REF!</v>
      </c>
    </row>
    <row r="1298" ht="23.5" customHeight="1" spans="1:10">
      <c r="A1298" s="219">
        <v>22406</v>
      </c>
      <c r="B1298" s="335" t="s">
        <v>1123</v>
      </c>
      <c r="C1298" s="147">
        <f>SUM(C1299:C1301)</f>
        <v>370</v>
      </c>
      <c r="D1298" s="147">
        <f>SUM(D1299:D1301)</f>
        <v>30</v>
      </c>
      <c r="E1298" s="336">
        <f t="shared" si="96"/>
        <v>8.10810810810811</v>
      </c>
      <c r="F1298" s="334" t="str">
        <f t="shared" si="97"/>
        <v>是</v>
      </c>
      <c r="G1298" s="181" t="str">
        <f t="shared" si="98"/>
        <v>款</v>
      </c>
      <c r="I1298" s="181" t="e">
        <f>SUMIF(#REF!,'12'!A1298,#REF!)</f>
        <v>#REF!</v>
      </c>
      <c r="J1298" s="181" t="e">
        <f t="shared" si="99"/>
        <v>#REF!</v>
      </c>
    </row>
    <row r="1299" s="260" customFormat="1" ht="23.5" customHeight="1" spans="1:10">
      <c r="A1299" s="219">
        <v>2240601</v>
      </c>
      <c r="B1299" s="337" t="s">
        <v>1124</v>
      </c>
      <c r="C1299" s="206">
        <f>SUMIFS('02'!E:E,'02'!A:A,A1299)</f>
        <v>338</v>
      </c>
      <c r="D1299" s="206">
        <v>30</v>
      </c>
      <c r="E1299" s="336">
        <f t="shared" si="96"/>
        <v>8.87573964497041</v>
      </c>
      <c r="F1299" s="334" t="str">
        <f t="shared" si="97"/>
        <v>是</v>
      </c>
      <c r="G1299" s="181" t="str">
        <f t="shared" si="98"/>
        <v>项</v>
      </c>
      <c r="H1299" s="181"/>
      <c r="I1299" s="181" t="e">
        <f>SUMIF(#REF!,'12'!A1299,#REF!)</f>
        <v>#REF!</v>
      </c>
      <c r="J1299" s="181" t="e">
        <f t="shared" si="99"/>
        <v>#REF!</v>
      </c>
    </row>
    <row r="1300" s="260" customFormat="1" ht="36" customHeight="1" spans="1:10">
      <c r="A1300" s="219">
        <v>2240602</v>
      </c>
      <c r="B1300" s="337" t="s">
        <v>1125</v>
      </c>
      <c r="C1300" s="206">
        <f>SUMIFS('02'!E:E,'02'!A:A,A1300)</f>
        <v>0</v>
      </c>
      <c r="D1300" s="206">
        <v>0</v>
      </c>
      <c r="E1300" s="336">
        <f t="shared" si="96"/>
        <v>0</v>
      </c>
      <c r="F1300" s="334" t="str">
        <f t="shared" si="97"/>
        <v>否</v>
      </c>
      <c r="G1300" s="181" t="str">
        <f t="shared" si="98"/>
        <v>项</v>
      </c>
      <c r="H1300" s="181"/>
      <c r="I1300" s="181" t="e">
        <f>SUMIF(#REF!,'12'!A1300,#REF!)</f>
        <v>#REF!</v>
      </c>
      <c r="J1300" s="181" t="e">
        <f t="shared" si="99"/>
        <v>#REF!</v>
      </c>
    </row>
    <row r="1301" s="260" customFormat="1" ht="23.5" customHeight="1" spans="1:10">
      <c r="A1301" s="219">
        <v>2240699</v>
      </c>
      <c r="B1301" s="337" t="s">
        <v>1126</v>
      </c>
      <c r="C1301" s="206">
        <f>SUMIFS('02'!E:E,'02'!A:A,A1301)</f>
        <v>32</v>
      </c>
      <c r="D1301" s="206">
        <v>0</v>
      </c>
      <c r="E1301" s="336">
        <f t="shared" si="96"/>
        <v>0</v>
      </c>
      <c r="F1301" s="334" t="str">
        <f t="shared" si="97"/>
        <v>是</v>
      </c>
      <c r="G1301" s="181" t="str">
        <f t="shared" si="98"/>
        <v>项</v>
      </c>
      <c r="H1301" s="181"/>
      <c r="I1301" s="181" t="e">
        <f>SUMIF(#REF!,'12'!A1301,#REF!)</f>
        <v>#REF!</v>
      </c>
      <c r="J1301" s="181" t="e">
        <f t="shared" si="99"/>
        <v>#REF!</v>
      </c>
    </row>
    <row r="1302" ht="23.5" customHeight="1" spans="1:10">
      <c r="A1302" s="219">
        <v>22407</v>
      </c>
      <c r="B1302" s="335" t="s">
        <v>1127</v>
      </c>
      <c r="C1302" s="147">
        <f>SUM(C1303:C1305)</f>
        <v>753</v>
      </c>
      <c r="D1302" s="147">
        <f>SUM(D1303:D1305)</f>
        <v>1051</v>
      </c>
      <c r="E1302" s="336">
        <f t="shared" si="96"/>
        <v>139.575033200531</v>
      </c>
      <c r="F1302" s="334" t="str">
        <f t="shared" si="97"/>
        <v>是</v>
      </c>
      <c r="G1302" s="181" t="str">
        <f t="shared" si="98"/>
        <v>款</v>
      </c>
      <c r="I1302" s="181" t="e">
        <f>SUMIF(#REF!,'12'!A1302,#REF!)</f>
        <v>#REF!</v>
      </c>
      <c r="J1302" s="181" t="e">
        <f t="shared" si="99"/>
        <v>#REF!</v>
      </c>
    </row>
    <row r="1303" s="260" customFormat="1" ht="23.5" customHeight="1" spans="1:10">
      <c r="A1303" s="219">
        <v>2240703</v>
      </c>
      <c r="B1303" s="337" t="s">
        <v>1128</v>
      </c>
      <c r="C1303" s="206">
        <f>SUMIFS('02'!E:E,'02'!A:A,A1303)</f>
        <v>658</v>
      </c>
      <c r="D1303" s="206">
        <v>251</v>
      </c>
      <c r="E1303" s="336">
        <f t="shared" si="96"/>
        <v>38.145896656535</v>
      </c>
      <c r="F1303" s="334" t="str">
        <f t="shared" si="97"/>
        <v>是</v>
      </c>
      <c r="G1303" s="181" t="str">
        <f t="shared" si="98"/>
        <v>项</v>
      </c>
      <c r="H1303" s="181"/>
      <c r="I1303" s="181" t="e">
        <f>SUMIF(#REF!,'12'!A1303,#REF!)</f>
        <v>#REF!</v>
      </c>
      <c r="J1303" s="181" t="e">
        <f t="shared" si="99"/>
        <v>#REF!</v>
      </c>
    </row>
    <row r="1304" s="260" customFormat="1" ht="23.5" customHeight="1" spans="1:10">
      <c r="A1304" s="219">
        <v>2240704</v>
      </c>
      <c r="B1304" s="337" t="s">
        <v>1129</v>
      </c>
      <c r="C1304" s="206">
        <f>SUMIFS('02'!E:E,'02'!A:A,A1304)</f>
        <v>95</v>
      </c>
      <c r="D1304" s="206">
        <v>800</v>
      </c>
      <c r="E1304" s="336">
        <f t="shared" si="96"/>
        <v>842.105263157895</v>
      </c>
      <c r="F1304" s="334" t="str">
        <f t="shared" si="97"/>
        <v>是</v>
      </c>
      <c r="G1304" s="181" t="str">
        <f t="shared" si="98"/>
        <v>项</v>
      </c>
      <c r="H1304" s="181"/>
      <c r="I1304" s="181" t="e">
        <f>SUMIF(#REF!,'12'!A1304,#REF!)</f>
        <v>#REF!</v>
      </c>
      <c r="J1304" s="181" t="e">
        <f t="shared" si="99"/>
        <v>#REF!</v>
      </c>
    </row>
    <row r="1305" s="260" customFormat="1" ht="36" customHeight="1" spans="1:10">
      <c r="A1305" s="219">
        <v>2240799</v>
      </c>
      <c r="B1305" s="337" t="s">
        <v>1130</v>
      </c>
      <c r="C1305" s="206">
        <f>SUMIFS('02'!E:E,'02'!A:A,A1305)</f>
        <v>0</v>
      </c>
      <c r="D1305" s="206">
        <v>0</v>
      </c>
      <c r="E1305" s="336">
        <f t="shared" si="96"/>
        <v>0</v>
      </c>
      <c r="F1305" s="334" t="str">
        <f t="shared" si="97"/>
        <v>否</v>
      </c>
      <c r="G1305" s="181" t="str">
        <f t="shared" si="98"/>
        <v>项</v>
      </c>
      <c r="H1305" s="181"/>
      <c r="I1305" s="181" t="e">
        <f>SUMIF(#REF!,'12'!A1305,#REF!)</f>
        <v>#REF!</v>
      </c>
      <c r="J1305" s="181" t="e">
        <f t="shared" si="99"/>
        <v>#REF!</v>
      </c>
    </row>
    <row r="1306" ht="23.5" customHeight="1" spans="1:10">
      <c r="A1306" s="219">
        <v>22499</v>
      </c>
      <c r="B1306" s="335" t="s">
        <v>1131</v>
      </c>
      <c r="C1306" s="147">
        <f>C1307</f>
        <v>290</v>
      </c>
      <c r="D1306" s="147">
        <f>D1307</f>
        <v>0</v>
      </c>
      <c r="E1306" s="336">
        <f t="shared" si="96"/>
        <v>0</v>
      </c>
      <c r="F1306" s="334" t="str">
        <f t="shared" si="97"/>
        <v>是</v>
      </c>
      <c r="G1306" s="181" t="str">
        <f t="shared" si="98"/>
        <v>款</v>
      </c>
      <c r="I1306" s="181" t="e">
        <f>SUMIF(#REF!,'12'!A1306,#REF!)</f>
        <v>#REF!</v>
      </c>
      <c r="J1306" s="181" t="e">
        <f t="shared" si="99"/>
        <v>#REF!</v>
      </c>
    </row>
    <row r="1307" s="260" customFormat="1" ht="23.5" customHeight="1" spans="1:10">
      <c r="A1307" s="342">
        <v>2249999</v>
      </c>
      <c r="B1307" s="337" t="s">
        <v>1131</v>
      </c>
      <c r="C1307" s="206">
        <f>SUMIFS('02'!E:E,'02'!A:A,A1307)</f>
        <v>290</v>
      </c>
      <c r="D1307" s="206">
        <v>0</v>
      </c>
      <c r="E1307" s="336">
        <f t="shared" si="96"/>
        <v>0</v>
      </c>
      <c r="F1307" s="334" t="str">
        <f t="shared" si="97"/>
        <v>是</v>
      </c>
      <c r="G1307" s="181" t="str">
        <f t="shared" si="98"/>
        <v>项</v>
      </c>
      <c r="H1307" s="181"/>
      <c r="I1307" s="181" t="e">
        <f>SUMIF(#REF!,'12'!A1307,#REF!)</f>
        <v>#REF!</v>
      </c>
      <c r="J1307" s="181" t="e">
        <f t="shared" si="99"/>
        <v>#REF!</v>
      </c>
    </row>
    <row r="1308" ht="23.5" customHeight="1" spans="1:10">
      <c r="A1308" s="340">
        <v>227</v>
      </c>
      <c r="B1308" s="332" t="s">
        <v>159</v>
      </c>
      <c r="C1308" s="216"/>
      <c r="D1308" s="216">
        <v>2200</v>
      </c>
      <c r="E1308" s="333">
        <f t="shared" si="96"/>
        <v>0</v>
      </c>
      <c r="F1308" s="334" t="str">
        <f t="shared" si="97"/>
        <v>是</v>
      </c>
      <c r="G1308" s="181" t="str">
        <f t="shared" si="98"/>
        <v>类</v>
      </c>
      <c r="I1308" s="181" t="e">
        <f>SUMIF(#REF!,'12'!A1308,#REF!)</f>
        <v>#REF!</v>
      </c>
      <c r="J1308" s="181" t="e">
        <f t="shared" si="99"/>
        <v>#REF!</v>
      </c>
    </row>
    <row r="1309" ht="23.5" customHeight="1" spans="1:10">
      <c r="A1309" s="340">
        <v>232</v>
      </c>
      <c r="B1309" s="332" t="s">
        <v>160</v>
      </c>
      <c r="C1309" s="216">
        <f>C1310</f>
        <v>3989</v>
      </c>
      <c r="D1309" s="216">
        <f>D1310</f>
        <v>4050</v>
      </c>
      <c r="E1309" s="333">
        <f t="shared" si="96"/>
        <v>101.529205314615</v>
      </c>
      <c r="F1309" s="334" t="str">
        <f t="shared" si="97"/>
        <v>是</v>
      </c>
      <c r="G1309" s="181" t="str">
        <f t="shared" si="98"/>
        <v>类</v>
      </c>
      <c r="I1309" s="181" t="e">
        <f>SUMIF(#REF!,'12'!A1309,#REF!)</f>
        <v>#REF!</v>
      </c>
      <c r="J1309" s="181" t="e">
        <f t="shared" si="99"/>
        <v>#REF!</v>
      </c>
    </row>
    <row r="1310" ht="23.5" customHeight="1" spans="1:10">
      <c r="A1310" s="219">
        <v>23203</v>
      </c>
      <c r="B1310" s="335" t="s">
        <v>1132</v>
      </c>
      <c r="C1310" s="147">
        <f>SUM(C1311:C1314)</f>
        <v>3989</v>
      </c>
      <c r="D1310" s="147">
        <f>SUM(D1311:D1314)</f>
        <v>4050</v>
      </c>
      <c r="E1310" s="336">
        <f t="shared" si="96"/>
        <v>101.529205314615</v>
      </c>
      <c r="F1310" s="334" t="str">
        <f t="shared" si="97"/>
        <v>是</v>
      </c>
      <c r="G1310" s="181" t="str">
        <f t="shared" si="98"/>
        <v>款</v>
      </c>
      <c r="I1310" s="181" t="e">
        <f>SUMIF(#REF!,'12'!A1310,#REF!)</f>
        <v>#REF!</v>
      </c>
      <c r="J1310" s="181" t="e">
        <f t="shared" si="99"/>
        <v>#REF!</v>
      </c>
    </row>
    <row r="1311" s="260" customFormat="1" ht="23.5" customHeight="1" spans="1:10">
      <c r="A1311" s="219">
        <v>2320301</v>
      </c>
      <c r="B1311" s="337" t="s">
        <v>1133</v>
      </c>
      <c r="C1311" s="206">
        <f>SUMIFS('02'!E:E,'02'!A:A,A1311)</f>
        <v>3986</v>
      </c>
      <c r="D1311" s="206">
        <v>4040</v>
      </c>
      <c r="E1311" s="336">
        <f t="shared" si="96"/>
        <v>101.354741595585</v>
      </c>
      <c r="F1311" s="334" t="str">
        <f t="shared" si="97"/>
        <v>是</v>
      </c>
      <c r="G1311" s="181" t="str">
        <f t="shared" si="98"/>
        <v>项</v>
      </c>
      <c r="H1311" s="181"/>
      <c r="I1311" s="181" t="e">
        <f>SUMIF(#REF!,'12'!A1311,#REF!)</f>
        <v>#REF!</v>
      </c>
      <c r="J1311" s="181" t="e">
        <f t="shared" si="99"/>
        <v>#REF!</v>
      </c>
    </row>
    <row r="1312" s="260" customFormat="1" ht="23.5" customHeight="1" spans="1:10">
      <c r="A1312" s="219">
        <v>2320302</v>
      </c>
      <c r="B1312" s="337" t="s">
        <v>1134</v>
      </c>
      <c r="C1312" s="206">
        <f>SUMIFS('02'!E:E,'02'!A:A,A1312)</f>
        <v>3</v>
      </c>
      <c r="D1312" s="206">
        <v>10</v>
      </c>
      <c r="E1312" s="336">
        <f t="shared" si="96"/>
        <v>333.333333333333</v>
      </c>
      <c r="F1312" s="334" t="str">
        <f t="shared" si="97"/>
        <v>是</v>
      </c>
      <c r="G1312" s="181" t="str">
        <f t="shared" si="98"/>
        <v>项</v>
      </c>
      <c r="H1312" s="181"/>
      <c r="I1312" s="181" t="e">
        <f>SUMIF(#REF!,'12'!A1312,#REF!)</f>
        <v>#REF!</v>
      </c>
      <c r="J1312" s="181" t="e">
        <f t="shared" si="99"/>
        <v>#REF!</v>
      </c>
    </row>
    <row r="1313" s="260" customFormat="1" ht="36" customHeight="1" spans="1:13">
      <c r="A1313" s="219">
        <v>2320303</v>
      </c>
      <c r="B1313" s="337" t="s">
        <v>1135</v>
      </c>
      <c r="C1313" s="206">
        <f>SUMIFS('02'!E:E,'02'!A:A,A1313)</f>
        <v>0</v>
      </c>
      <c r="D1313" s="206">
        <v>0</v>
      </c>
      <c r="E1313" s="336">
        <f t="shared" si="96"/>
        <v>0</v>
      </c>
      <c r="F1313" s="334" t="str">
        <f t="shared" si="97"/>
        <v>否</v>
      </c>
      <c r="G1313" s="181" t="str">
        <f t="shared" si="98"/>
        <v>项</v>
      </c>
      <c r="H1313" s="181"/>
      <c r="I1313" s="181" t="e">
        <f>SUMIF(#REF!,'12'!A1313,#REF!)</f>
        <v>#REF!</v>
      </c>
      <c r="J1313" s="181" t="e">
        <f t="shared" si="99"/>
        <v>#REF!</v>
      </c>
    </row>
    <row r="1314" s="260" customFormat="1" ht="36" customHeight="1" spans="1:13">
      <c r="A1314" s="215">
        <v>2320399</v>
      </c>
      <c r="B1314" s="337" t="s">
        <v>1136</v>
      </c>
      <c r="C1314" s="206">
        <f>SUMIFS('02'!E:E,'02'!A:A,A1314)</f>
        <v>0</v>
      </c>
      <c r="D1314" s="206">
        <v>0</v>
      </c>
      <c r="E1314" s="336">
        <f t="shared" si="96"/>
        <v>0</v>
      </c>
      <c r="F1314" s="334" t="str">
        <f t="shared" si="97"/>
        <v>否</v>
      </c>
      <c r="G1314" s="181" t="str">
        <f t="shared" si="98"/>
        <v>项</v>
      </c>
      <c r="H1314" s="181"/>
      <c r="I1314" s="181" t="e">
        <f>SUMIF(#REF!,'12'!A1314,#REF!)</f>
        <v>#REF!</v>
      </c>
      <c r="J1314" s="181" t="e">
        <f t="shared" si="99"/>
        <v>#REF!</v>
      </c>
    </row>
    <row r="1315" ht="23.5" customHeight="1" spans="1:13">
      <c r="A1315" s="340">
        <v>233</v>
      </c>
      <c r="B1315" s="332" t="s">
        <v>161</v>
      </c>
      <c r="C1315" s="216">
        <f>C1316</f>
        <v>28</v>
      </c>
      <c r="D1315" s="216">
        <f>D1316</f>
        <v>60</v>
      </c>
      <c r="E1315" s="333">
        <f t="shared" si="96"/>
        <v>214.285714285714</v>
      </c>
      <c r="F1315" s="334" t="str">
        <f t="shared" si="97"/>
        <v>是</v>
      </c>
      <c r="G1315" s="181" t="str">
        <f t="shared" si="98"/>
        <v>类</v>
      </c>
      <c r="I1315" s="181" t="e">
        <f>SUMIF(#REF!,'12'!A1315,#REF!)</f>
        <v>#REF!</v>
      </c>
      <c r="J1315" s="181" t="e">
        <f t="shared" si="99"/>
        <v>#REF!</v>
      </c>
    </row>
    <row r="1316" ht="23.5" customHeight="1" spans="1:13">
      <c r="A1316" s="219">
        <v>23303</v>
      </c>
      <c r="B1316" s="335" t="s">
        <v>1137</v>
      </c>
      <c r="C1316" s="339">
        <f>C1317</f>
        <v>28</v>
      </c>
      <c r="D1316" s="339">
        <f>D1317</f>
        <v>60</v>
      </c>
      <c r="E1316" s="336">
        <f t="shared" si="96"/>
        <v>214.285714285714</v>
      </c>
      <c r="F1316" s="334" t="str">
        <f t="shared" si="97"/>
        <v>是</v>
      </c>
      <c r="G1316" s="181" t="str">
        <f t="shared" si="98"/>
        <v>款</v>
      </c>
      <c r="I1316" s="181" t="e">
        <f>SUMIF(#REF!,'12'!A1316,#REF!)</f>
        <v>#REF!</v>
      </c>
      <c r="J1316" s="181" t="e">
        <f t="shared" si="99"/>
        <v>#REF!</v>
      </c>
    </row>
    <row r="1317" ht="23.5" customHeight="1" spans="1:13">
      <c r="A1317" s="215">
        <v>2330301</v>
      </c>
      <c r="B1317" s="337" t="s">
        <v>1137</v>
      </c>
      <c r="C1317" s="206">
        <f>SUMIFS('02'!E:E,'02'!A:A,A1317)</f>
        <v>28</v>
      </c>
      <c r="D1317" s="206">
        <v>60</v>
      </c>
      <c r="E1317" s="336">
        <f t="shared" si="96"/>
        <v>214.285714285714</v>
      </c>
      <c r="F1317" s="334" t="str">
        <f t="shared" si="97"/>
        <v>是</v>
      </c>
      <c r="G1317" s="181" t="str">
        <f t="shared" si="98"/>
        <v>项</v>
      </c>
      <c r="I1317" s="181" t="e">
        <f>SUMIF(#REF!,'12'!A1317,#REF!)</f>
        <v>#REF!</v>
      </c>
      <c r="J1317" s="181" t="e">
        <f t="shared" si="99"/>
        <v>#REF!</v>
      </c>
    </row>
    <row r="1318" ht="23.5" customHeight="1" spans="1:13">
      <c r="A1318" s="340">
        <v>229</v>
      </c>
      <c r="B1318" s="332" t="s">
        <v>162</v>
      </c>
      <c r="C1318" s="216">
        <f>SUM(C1319:C1320)</f>
        <v>59</v>
      </c>
      <c r="D1318" s="216">
        <f>SUM(D1319:D1320)</f>
        <v>0</v>
      </c>
      <c r="E1318" s="333">
        <f t="shared" si="96"/>
        <v>0</v>
      </c>
      <c r="F1318" s="334" t="str">
        <f t="shared" si="97"/>
        <v>是</v>
      </c>
      <c r="G1318" s="181" t="str">
        <f t="shared" si="98"/>
        <v>类</v>
      </c>
      <c r="I1318" s="181" t="e">
        <f>SUMIF(#REF!,'12'!A1318,#REF!)</f>
        <v>#REF!</v>
      </c>
      <c r="J1318" s="181" t="e">
        <f t="shared" si="99"/>
        <v>#REF!</v>
      </c>
    </row>
    <row r="1319" ht="36" customHeight="1" spans="1:13">
      <c r="A1319" s="219">
        <v>22902</v>
      </c>
      <c r="B1319" s="335" t="s">
        <v>1138</v>
      </c>
      <c r="C1319" s="206"/>
      <c r="D1319" s="206"/>
      <c r="E1319" s="336">
        <f t="shared" si="96"/>
        <v>0</v>
      </c>
      <c r="F1319" s="334" t="str">
        <f t="shared" si="97"/>
        <v>否</v>
      </c>
      <c r="G1319" s="181" t="str">
        <f t="shared" si="98"/>
        <v>款</v>
      </c>
      <c r="I1319" s="181" t="e">
        <f>SUMIF(#REF!,'12'!A1319,#REF!)</f>
        <v>#REF!</v>
      </c>
      <c r="J1319" s="181" t="e">
        <f t="shared" si="99"/>
        <v>#REF!</v>
      </c>
    </row>
    <row r="1320" ht="23.5" customHeight="1" spans="1:13">
      <c r="A1320" s="219">
        <v>22999</v>
      </c>
      <c r="B1320" s="335" t="s">
        <v>345</v>
      </c>
      <c r="C1320" s="339">
        <v>59</v>
      </c>
      <c r="D1320" s="339"/>
      <c r="E1320" s="336">
        <f t="shared" si="96"/>
        <v>0</v>
      </c>
      <c r="F1320" s="334" t="str">
        <f t="shared" si="97"/>
        <v>是</v>
      </c>
      <c r="G1320" s="181" t="str">
        <f t="shared" si="98"/>
        <v>款</v>
      </c>
      <c r="I1320" s="181" t="e">
        <f>SUMIF(#REF!,'12'!A1320,#REF!)</f>
        <v>#REF!</v>
      </c>
      <c r="J1320" s="181" t="e">
        <f t="shared" si="99"/>
        <v>#REF!</v>
      </c>
    </row>
    <row r="1321" ht="23.5" customHeight="1" spans="1:13">
      <c r="A1321" s="348"/>
      <c r="B1321" s="349" t="s">
        <v>163</v>
      </c>
      <c r="C1321" s="216">
        <f>SUM(C1318,C1315,C1309,C1308,C1258,C1213,C1194,C1149,C1139,C1112,C1092,C1028,C976,C873,C850,C778,C694,C565,C509,C453,C401,C311,C292,C252,C4)</f>
        <v>223231</v>
      </c>
      <c r="D1321" s="216">
        <f>ROUND(SUM(D1318,D1315,D1309,D1308,D1258,D1213,D1194,D1149,D1139,D1112,D1092,D1028,D976,D873,D850,D778,D694,D565,D509,D453,D401,D311,D292,D252,D4),0)</f>
        <v>227696</v>
      </c>
      <c r="E1321" s="333">
        <f t="shared" si="96"/>
        <v>102.000170227253</v>
      </c>
      <c r="F1321" s="334" t="str">
        <f t="shared" si="97"/>
        <v>是</v>
      </c>
      <c r="J1321" s="347"/>
      <c r="K1321" s="350">
        <f>(I1321-800000)/(C1321-3200000)-1</f>
        <v>-0.731252240264528</v>
      </c>
    </row>
    <row r="1322" ht="23.5" customHeight="1" spans="1:13">
      <c r="B1322" s="351" t="s">
        <v>1945</v>
      </c>
      <c r="C1322" s="352"/>
      <c r="D1322" s="352"/>
      <c r="E1322" s="352"/>
      <c r="M1322" s="353"/>
    </row>
    <row r="1323" s="324" customFormat="1" ht="12" customHeight="1" spans="1:13">
      <c r="B1323" s="327"/>
      <c r="C1323" s="327"/>
      <c r="D1323" s="327"/>
      <c r="E1323" s="327"/>
    </row>
    <row r="1324" s="325" customFormat="1" ht="42" customHeight="1" spans="1:13">
      <c r="B1324" s="250"/>
      <c r="C1324" s="250"/>
      <c r="D1324" s="250"/>
      <c r="E1324" s="250"/>
    </row>
    <row r="1325" ht="55.5" customHeight="1" spans="1:13">
      <c r="C1325" s="255"/>
    </row>
    <row r="1327" spans="1:13">
      <c r="C1327" s="255"/>
    </row>
    <row r="1328" spans="1:13">
      <c r="C1328" s="255"/>
    </row>
    <row r="1330" spans="3:3">
      <c r="C1330" s="255"/>
    </row>
    <row r="1331" spans="3:3">
      <c r="C1331" s="255"/>
    </row>
    <row r="1332" spans="3:3">
      <c r="C1332" s="255"/>
    </row>
    <row r="1333" spans="3:3">
      <c r="C1333" s="255"/>
    </row>
    <row r="1335" spans="3:3">
      <c r="C1335" s="255"/>
    </row>
  </sheetData>
  <autoFilter xmlns:etc="http://www.wps.cn/officeDocument/2017/etCustomData" ref="A3:M1322" etc:filterBottomFollowUsedRange="0">
    <extLst/>
  </autoFilter>
  <mergeCells count="3">
    <mergeCell ref="B1:E1"/>
    <mergeCell ref="B1322:E1322"/>
    <mergeCell ref="B1324:E1324"/>
  </mergeCells>
  <conditionalFormatting sqref="F4:F1321">
    <cfRule type="cellIs" dxfId="6"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3" orientation="portrait"/>
  <headerFooter alignWithMargins="0">
    <oddFooter>&amp;C&amp;18-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C40"/>
  <sheetViews>
    <sheetView showZeros="0" view="pageBreakPreview" zoomScale="70" zoomScaleNormal="100" workbookViewId="0">
      <selection activeCell="F25" sqref="F25"/>
    </sheetView>
  </sheetViews>
  <sheetFormatPr defaultColWidth="9" defaultRowHeight="15.6" outlineLevelCol="2"/>
  <cols>
    <col min="1" max="1" width="80.3796296296296" style="307" customWidth="1"/>
    <col min="2" max="2" width="35.1296296296296" style="307" customWidth="1"/>
    <col min="3" max="134" width="9" style="307"/>
    <col min="135" max="16384" width="9" style="308"/>
  </cols>
  <sheetData>
    <row r="1" s="307" customFormat="1" ht="72.95" customHeight="1" spans="1:3">
      <c r="A1" s="309" t="str">
        <f>YEAR(封面!$B$8)&amp;"年县本级地方一般公共预算基本支出
经济分类表"</f>
        <v>2026年县本级地方一般公共预算基本支出
经济分类表</v>
      </c>
      <c r="B1" s="309"/>
    </row>
    <row r="2" s="307" customFormat="1" ht="20.1" customHeight="1" spans="1:3">
      <c r="A2" s="310" t="s">
        <v>1946</v>
      </c>
      <c r="B2" s="311" t="s">
        <v>10</v>
      </c>
    </row>
    <row r="3" s="307" customFormat="1" ht="39.95" customHeight="1" spans="1:3">
      <c r="A3" s="312" t="s">
        <v>1947</v>
      </c>
      <c r="B3" s="8" t="str">
        <f>YEAR(封面!$B$8)&amp;"年预算数"</f>
        <v>2026年预算数</v>
      </c>
      <c r="C3" s="313" t="s">
        <v>13</v>
      </c>
    </row>
    <row r="4" s="307" customFormat="1" ht="26.1" customHeight="1" spans="1:3">
      <c r="A4" s="314" t="s">
        <v>1948</v>
      </c>
      <c r="B4" s="315">
        <f>SUM(B5:B8)</f>
        <v>33164</v>
      </c>
      <c r="C4" s="316" t="str">
        <f t="shared" ref="C4:C21" si="0">IF(A4&lt;&gt;"",IF(SUM(B4)&lt;&gt;0,"是","否"),"是")</f>
        <v>是</v>
      </c>
    </row>
    <row r="5" s="307" customFormat="1" ht="26.1" customHeight="1" spans="1:3">
      <c r="A5" s="317" t="s">
        <v>1949</v>
      </c>
      <c r="B5" s="318">
        <v>18735</v>
      </c>
      <c r="C5" s="316" t="str">
        <f t="shared" si="0"/>
        <v>是</v>
      </c>
    </row>
    <row r="6" s="307" customFormat="1" ht="26.1" customHeight="1" spans="1:3">
      <c r="A6" s="317" t="s">
        <v>1950</v>
      </c>
      <c r="B6" s="318">
        <v>8079</v>
      </c>
      <c r="C6" s="316" t="str">
        <f t="shared" si="0"/>
        <v>是</v>
      </c>
    </row>
    <row r="7" s="307" customFormat="1" ht="26.1" customHeight="1" spans="1:3">
      <c r="A7" s="317" t="s">
        <v>1052</v>
      </c>
      <c r="B7" s="318">
        <v>3055</v>
      </c>
      <c r="C7" s="316" t="str">
        <f t="shared" si="0"/>
        <v>是</v>
      </c>
    </row>
    <row r="8" s="307" customFormat="1" ht="26.1" customHeight="1" spans="1:3">
      <c r="A8" s="317" t="s">
        <v>1951</v>
      </c>
      <c r="B8" s="318">
        <v>3295</v>
      </c>
      <c r="C8" s="316" t="str">
        <f t="shared" si="0"/>
        <v>是</v>
      </c>
    </row>
    <row r="9" s="307" customFormat="1" ht="26.1" customHeight="1" spans="1:3">
      <c r="A9" s="319" t="s">
        <v>1952</v>
      </c>
      <c r="B9" s="315">
        <f>SUM(B10:B19)</f>
        <v>4376</v>
      </c>
      <c r="C9" s="316" t="str">
        <f t="shared" si="0"/>
        <v>是</v>
      </c>
    </row>
    <row r="10" s="307" customFormat="1" ht="26.1" customHeight="1" spans="1:3">
      <c r="A10" s="317" t="s">
        <v>1953</v>
      </c>
      <c r="B10" s="318">
        <v>2889</v>
      </c>
      <c r="C10" s="316" t="str">
        <f t="shared" si="0"/>
        <v>是</v>
      </c>
    </row>
    <row r="11" s="307" customFormat="1" ht="26.1" customHeight="1" spans="1:3">
      <c r="A11" s="317" t="s">
        <v>1954</v>
      </c>
      <c r="B11" s="318">
        <v>37</v>
      </c>
      <c r="C11" s="316" t="str">
        <f t="shared" si="0"/>
        <v>是</v>
      </c>
    </row>
    <row r="12" s="307" customFormat="1" ht="26.1" customHeight="1" spans="1:3">
      <c r="A12" s="317" t="s">
        <v>1955</v>
      </c>
      <c r="B12" s="318">
        <v>38</v>
      </c>
      <c r="C12" s="316" t="str">
        <f t="shared" si="0"/>
        <v>是</v>
      </c>
    </row>
    <row r="13" s="307" customFormat="1" ht="26.1" customHeight="1" spans="1:3">
      <c r="A13" s="317" t="s">
        <v>1956</v>
      </c>
      <c r="B13" s="318">
        <v>45</v>
      </c>
      <c r="C13" s="316" t="str">
        <f t="shared" si="0"/>
        <v>是</v>
      </c>
    </row>
    <row r="14" s="307" customFormat="1" ht="26.1" customHeight="1" spans="1:3">
      <c r="A14" s="317" t="s">
        <v>1957</v>
      </c>
      <c r="B14" s="318">
        <v>273</v>
      </c>
      <c r="C14" s="316" t="str">
        <f t="shared" si="0"/>
        <v>是</v>
      </c>
    </row>
    <row r="15" s="307" customFormat="1" ht="26.1" customHeight="1" spans="1:3">
      <c r="A15" s="317" t="s">
        <v>1958</v>
      </c>
      <c r="B15" s="318">
        <v>153</v>
      </c>
      <c r="C15" s="316" t="str">
        <f t="shared" si="0"/>
        <v>是</v>
      </c>
    </row>
    <row r="16" s="307" customFormat="1" ht="26.1" customHeight="1" spans="1:3">
      <c r="A16" s="317" t="s">
        <v>1959</v>
      </c>
      <c r="B16" s="318"/>
      <c r="C16" s="316" t="str">
        <f t="shared" si="0"/>
        <v>否</v>
      </c>
    </row>
    <row r="17" s="307" customFormat="1" ht="26.1" customHeight="1" spans="1:3">
      <c r="A17" s="317" t="s">
        <v>1960</v>
      </c>
      <c r="B17" s="318">
        <v>329</v>
      </c>
      <c r="C17" s="316" t="str">
        <f t="shared" si="0"/>
        <v>是</v>
      </c>
    </row>
    <row r="18" s="307" customFormat="1" ht="26.1" customHeight="1" spans="1:3">
      <c r="A18" s="317" t="s">
        <v>1961</v>
      </c>
      <c r="B18" s="318">
        <v>129</v>
      </c>
      <c r="C18" s="316" t="str">
        <f t="shared" si="0"/>
        <v>是</v>
      </c>
    </row>
    <row r="19" s="307" customFormat="1" ht="26.1" customHeight="1" spans="1:3">
      <c r="A19" s="317" t="s">
        <v>1962</v>
      </c>
      <c r="B19" s="318">
        <v>483</v>
      </c>
      <c r="C19" s="316" t="str">
        <f t="shared" si="0"/>
        <v>是</v>
      </c>
    </row>
    <row r="20" s="307" customFormat="1" ht="26.1" customHeight="1" spans="1:3">
      <c r="A20" s="319" t="s">
        <v>1963</v>
      </c>
      <c r="B20" s="315">
        <f>SUM(B21:B23)</f>
        <v>49</v>
      </c>
      <c r="C20" s="316" t="str">
        <f t="shared" si="0"/>
        <v>是</v>
      </c>
    </row>
    <row r="21" s="307" customFormat="1" ht="26.1" customHeight="1" spans="1:3">
      <c r="A21" s="317" t="s">
        <v>1964</v>
      </c>
      <c r="B21" s="318">
        <v>49</v>
      </c>
      <c r="C21" s="316" t="str">
        <f t="shared" si="0"/>
        <v>是</v>
      </c>
    </row>
    <row r="22" s="307" customFormat="1" ht="26.1" customHeight="1" spans="1:3">
      <c r="A22" s="317" t="s">
        <v>1965</v>
      </c>
      <c r="B22" s="318"/>
      <c r="C22" s="316" t="str">
        <f t="shared" ref="C22:C36" si="1">IF(A22&lt;&gt;"",IF(SUM(B22)&lt;&gt;0,"是","否"),"是")</f>
        <v>否</v>
      </c>
    </row>
    <row r="23" s="307" customFormat="1" ht="26.1" customHeight="1" spans="1:3">
      <c r="A23" s="317" t="s">
        <v>1966</v>
      </c>
      <c r="B23" s="318"/>
      <c r="C23" s="316" t="str">
        <f t="shared" si="1"/>
        <v>否</v>
      </c>
    </row>
    <row r="24" s="307" customFormat="1" ht="26.1" customHeight="1" spans="1:3">
      <c r="A24" s="319" t="s">
        <v>1967</v>
      </c>
      <c r="B24" s="315">
        <f>SUM(B25:B26)</f>
        <v>75589</v>
      </c>
      <c r="C24" s="316" t="str">
        <f t="shared" si="1"/>
        <v>是</v>
      </c>
    </row>
    <row r="25" s="307" customFormat="1" ht="26.1" customHeight="1" spans="1:3">
      <c r="A25" s="317" t="s">
        <v>1968</v>
      </c>
      <c r="B25" s="318">
        <v>74216</v>
      </c>
      <c r="C25" s="316" t="str">
        <f t="shared" si="1"/>
        <v>是</v>
      </c>
    </row>
    <row r="26" s="307" customFormat="1" ht="26.1" customHeight="1" spans="1:3">
      <c r="A26" s="317" t="s">
        <v>1969</v>
      </c>
      <c r="B26" s="318">
        <v>1373</v>
      </c>
      <c r="C26" s="316" t="str">
        <f t="shared" si="1"/>
        <v>是</v>
      </c>
    </row>
    <row r="27" s="307" customFormat="1" ht="26.1" customHeight="1" spans="1:3">
      <c r="A27" s="319" t="s">
        <v>1970</v>
      </c>
      <c r="B27" s="315">
        <f>B28</f>
        <v>11</v>
      </c>
      <c r="C27" s="316" t="str">
        <f t="shared" si="1"/>
        <v>是</v>
      </c>
    </row>
    <row r="28" s="307" customFormat="1" ht="26.1" customHeight="1" spans="1:3">
      <c r="A28" s="317" t="s">
        <v>1971</v>
      </c>
      <c r="B28" s="318">
        <v>11</v>
      </c>
      <c r="C28" s="316" t="str">
        <f t="shared" si="1"/>
        <v>是</v>
      </c>
    </row>
    <row r="29" s="307" customFormat="1" ht="26.1" customHeight="1" spans="1:3">
      <c r="A29" s="319" t="s">
        <v>1972</v>
      </c>
      <c r="B29" s="315">
        <f>SUM(B30:B33)</f>
        <v>4951</v>
      </c>
      <c r="C29" s="316" t="str">
        <f t="shared" si="1"/>
        <v>是</v>
      </c>
    </row>
    <row r="30" s="307" customFormat="1" ht="26.1" customHeight="1" spans="1:3">
      <c r="A30" s="317" t="s">
        <v>1973</v>
      </c>
      <c r="B30" s="318">
        <v>4831</v>
      </c>
      <c r="C30" s="316" t="str">
        <f t="shared" si="1"/>
        <v>是</v>
      </c>
    </row>
    <row r="31" s="307" customFormat="1" ht="26.1" customHeight="1" spans="1:3">
      <c r="A31" s="317" t="s">
        <v>1974</v>
      </c>
      <c r="B31" s="318"/>
      <c r="C31" s="316" t="str">
        <f t="shared" si="1"/>
        <v>否</v>
      </c>
    </row>
    <row r="32" s="307" customFormat="1" ht="26.1" customHeight="1" spans="1:3">
      <c r="A32" s="317" t="s">
        <v>1975</v>
      </c>
      <c r="B32" s="318">
        <v>120</v>
      </c>
      <c r="C32" s="316" t="str">
        <f t="shared" si="1"/>
        <v>是</v>
      </c>
    </row>
    <row r="33" s="307" customFormat="1" ht="26.1" customHeight="1" spans="1:3">
      <c r="A33" s="317" t="s">
        <v>1976</v>
      </c>
      <c r="B33" s="318"/>
      <c r="C33" s="316" t="str">
        <f t="shared" si="1"/>
        <v>否</v>
      </c>
    </row>
    <row r="34" s="307" customFormat="1" ht="26.1" customHeight="1" spans="1:3">
      <c r="A34" s="319" t="s">
        <v>1977</v>
      </c>
      <c r="B34" s="315">
        <f>B35</f>
        <v>0</v>
      </c>
      <c r="C34" s="316" t="str">
        <f t="shared" si="1"/>
        <v>否</v>
      </c>
    </row>
    <row r="35" s="307" customFormat="1" ht="26.1" customHeight="1" spans="1:3">
      <c r="A35" s="317" t="s">
        <v>1978</v>
      </c>
      <c r="B35" s="318"/>
      <c r="C35" s="316" t="str">
        <f t="shared" si="1"/>
        <v>否</v>
      </c>
    </row>
    <row r="36" s="307" customFormat="1" ht="26.1" customHeight="1" spans="1:3">
      <c r="A36" s="320" t="s">
        <v>1979</v>
      </c>
      <c r="B36" s="315">
        <f>SUM(B29,B27,B24,B20,B9,B4,B34)</f>
        <v>118140</v>
      </c>
      <c r="C36" s="316" t="str">
        <f t="shared" si="1"/>
        <v>是</v>
      </c>
    </row>
    <row r="37" s="307" customFormat="1" ht="14.4" spans="1:3">
      <c r="B37" s="321"/>
    </row>
    <row r="38" s="307" customFormat="1" ht="14.4" spans="1:3">
      <c r="B38" s="321"/>
    </row>
    <row r="39" s="307" customFormat="1" ht="14.4" spans="1:3">
      <c r="B39" s="321"/>
    </row>
    <row r="40" s="307" customFormat="1" ht="14.4" spans="1:3">
      <c r="B40" s="321"/>
    </row>
  </sheetData>
  <autoFilter xmlns:etc="http://www.wps.cn/officeDocument/2017/etCustomData" ref="A3:ED36" etc:filterBottomFollowUsedRange="0">
    <extLst/>
  </autoFilter>
  <mergeCells count="1">
    <mergeCell ref="A1:B1"/>
  </mergeCells>
  <conditionalFormatting sqref="C4:C38">
    <cfRule type="cellIs" dxfId="6"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3" orientation="portrait"/>
  <headerFooter alignWithMargins="0" scaleWithDoc="0">
    <oddFooter>&amp;C&amp;18-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tabColor rgb="FF92D050"/>
  </sheetPr>
  <dimension ref="A1:K72"/>
  <sheetViews>
    <sheetView showZeros="0" view="pageBreakPreview" zoomScale="50" zoomScaleNormal="85" workbookViewId="0">
      <pane xSplit="2" ySplit="3" topLeftCell="C41" activePane="bottomRight" state="frozen"/>
      <selection/>
      <selection pane="topRight"/>
      <selection pane="bottomLeft"/>
      <selection pane="bottomRight" activeCell="N26" sqref="N26"/>
    </sheetView>
  </sheetViews>
  <sheetFormatPr defaultColWidth="9" defaultRowHeight="15.6"/>
  <cols>
    <col min="1" max="1" width="20.6296296296296" style="260" customWidth="1"/>
    <col min="2" max="2" width="81.8425925925926" style="260" customWidth="1"/>
    <col min="3" max="5" width="22.6296296296296" style="260" customWidth="1"/>
    <col min="6" max="7" width="22.6296296296296" style="261" customWidth="1"/>
    <col min="8" max="8" width="3.87962962962963" style="260" customWidth="1"/>
    <col min="9" max="9" width="9" style="260"/>
    <col min="10" max="10" width="12.75" style="260" customWidth="1"/>
    <col min="11" max="11" width="29.3796296296296" style="260" customWidth="1"/>
    <col min="12" max="16357" width="9" style="260"/>
    <col min="16358" max="16358" width="45.6296296296296" style="260"/>
    <col min="16359" max="16384" width="9" style="260"/>
  </cols>
  <sheetData>
    <row r="1" ht="45" customHeight="1" spans="1:11">
      <c r="B1" s="262" t="str">
        <f>YEAR(封面!$B$8)&amp;"年通海县政府性基金预算收入预算表"</f>
        <v>2026年通海县政府性基金预算收入预算表</v>
      </c>
      <c r="C1" s="263"/>
      <c r="D1" s="262"/>
      <c r="E1" s="262"/>
      <c r="F1" s="263"/>
      <c r="G1" s="262"/>
    </row>
    <row r="2" s="256" customFormat="1" ht="20.1" customHeight="1" spans="1:11">
      <c r="B2" s="264" t="s">
        <v>1980</v>
      </c>
      <c r="C2" s="264"/>
      <c r="D2" s="264"/>
      <c r="E2" s="264"/>
      <c r="F2" s="265" t="s">
        <v>10</v>
      </c>
      <c r="G2" s="189" t="s">
        <v>10</v>
      </c>
    </row>
    <row r="3" s="257" customFormat="1" ht="76" customHeight="1" spans="1:11">
      <c r="A3" s="266" t="s">
        <v>11</v>
      </c>
      <c r="B3" s="267" t="s">
        <v>12</v>
      </c>
      <c r="C3" s="191" t="str">
        <f>YEAR(封面!$B$8)-1&amp;"年预算数"</f>
        <v>2025年预算数</v>
      </c>
      <c r="D3" s="191" t="str">
        <f>YEAR(封面!$B$8)-1&amp;"年执行数"</f>
        <v>2025年执行数</v>
      </c>
      <c r="E3" s="193" t="str">
        <f>YEAR(封面!$B$8)&amp;"年预算数"</f>
        <v>2026年预算数</v>
      </c>
      <c r="F3" s="193" t="s">
        <v>1981</v>
      </c>
      <c r="G3" s="193" t="s">
        <v>1694</v>
      </c>
      <c r="H3" s="268" t="s">
        <v>13</v>
      </c>
    </row>
    <row r="4" s="258" customFormat="1" ht="36" customHeight="1" spans="1:11">
      <c r="A4" s="269" t="s">
        <v>1150</v>
      </c>
      <c r="B4" s="270" t="s">
        <v>1151</v>
      </c>
      <c r="C4" s="271">
        <f>SUMIF('04'!$A$5:$A$28,A4,'04'!$D$5:$D$28)</f>
        <v>0</v>
      </c>
      <c r="D4" s="271">
        <f>SUMIF('04'!$A$5:$A$28,A4,'04'!$E$5:$E$28)</f>
        <v>0</v>
      </c>
      <c r="E4" s="271"/>
      <c r="F4" s="272">
        <f>IF(C4&lt;0,"",IFERROR(E4/C4,0))*100</f>
        <v>0</v>
      </c>
      <c r="G4" s="272">
        <f t="shared" ref="G4:G28" si="0">IFERROR(IF(D4&lt;0,"",IFERROR(E4/D4,0))*100,0)</f>
        <v>0</v>
      </c>
      <c r="H4" s="273" t="str">
        <f>IF(LEN(A4)=7,"是",IF(B4&lt;&gt;"",IF(SUM(C4:E4)&lt;&gt;0,"是","否"),"是"))</f>
        <v>是</v>
      </c>
    </row>
    <row r="5" s="259" customFormat="1" ht="36" customHeight="1" spans="1:11">
      <c r="A5" s="269" t="s">
        <v>1152</v>
      </c>
      <c r="B5" s="270" t="s">
        <v>1153</v>
      </c>
      <c r="C5" s="271">
        <f>SUMIF('04'!$A$5:$A$28,A5,'04'!$D$5:$D$28)</f>
        <v>0</v>
      </c>
      <c r="D5" s="271">
        <f>SUMIF('04'!$A$5:$A$28,A5,'04'!$E$5:$E$28)</f>
        <v>0</v>
      </c>
      <c r="E5" s="271"/>
      <c r="F5" s="272">
        <f t="shared" ref="F5:F28" si="1">IF(C5&lt;0,"",IFERROR(E5/C5,0))*100</f>
        <v>0</v>
      </c>
      <c r="G5" s="272">
        <f t="shared" si="0"/>
        <v>0</v>
      </c>
      <c r="H5" s="273" t="str">
        <f t="shared" ref="H5:H30" si="2">IF(LEN(A5)=7,"是",IF(B5&lt;&gt;"",IF(SUM(C5:E5)&lt;&gt;0,"是","否"),"是"))</f>
        <v>是</v>
      </c>
      <c r="I5" s="258"/>
    </row>
    <row r="6" s="259" customFormat="1" ht="36" customHeight="1" spans="1:11">
      <c r="A6" s="269" t="s">
        <v>1154</v>
      </c>
      <c r="B6" s="270" t="s">
        <v>1155</v>
      </c>
      <c r="C6" s="271">
        <f>SUMIF('04'!$A$5:$A$28,A6,'04'!$D$5:$D$28)</f>
        <v>0</v>
      </c>
      <c r="D6" s="271">
        <f>SUMIF('04'!$A$5:$A$28,A6,'04'!$E$5:$E$28)</f>
        <v>0</v>
      </c>
      <c r="E6" s="271"/>
      <c r="F6" s="272">
        <f t="shared" si="1"/>
        <v>0</v>
      </c>
      <c r="G6" s="272">
        <f t="shared" si="0"/>
        <v>0</v>
      </c>
      <c r="H6" s="273" t="str">
        <f t="shared" si="2"/>
        <v>是</v>
      </c>
      <c r="I6" s="258"/>
    </row>
    <row r="7" s="259" customFormat="1" ht="36" customHeight="1" spans="1:11">
      <c r="A7" s="269" t="s">
        <v>1156</v>
      </c>
      <c r="B7" s="270" t="s">
        <v>1157</v>
      </c>
      <c r="C7" s="271">
        <f>SUMIF('04'!$A$5:$A$28,A7,'04'!$D$5:$D$28)</f>
        <v>0</v>
      </c>
      <c r="D7" s="271">
        <f>SUMIF('04'!$A$5:$A$28,A7,'04'!$E$5:$E$28)</f>
        <v>0</v>
      </c>
      <c r="E7" s="271"/>
      <c r="F7" s="272">
        <f t="shared" si="1"/>
        <v>0</v>
      </c>
      <c r="G7" s="272">
        <f t="shared" si="0"/>
        <v>0</v>
      </c>
      <c r="H7" s="273" t="str">
        <f t="shared" si="2"/>
        <v>是</v>
      </c>
      <c r="I7" s="258"/>
    </row>
    <row r="8" s="259" customFormat="1" ht="36" customHeight="1" spans="1:11">
      <c r="A8" s="269" t="s">
        <v>1158</v>
      </c>
      <c r="B8" s="270" t="s">
        <v>1159</v>
      </c>
      <c r="C8" s="271">
        <f>SUM(C9:C13)</f>
        <v>27495</v>
      </c>
      <c r="D8" s="271">
        <f>SUM(D9:D13)</f>
        <v>27773</v>
      </c>
      <c r="E8" s="271">
        <f>SUM(E9:E13)</f>
        <v>25044</v>
      </c>
      <c r="F8" s="272">
        <f t="shared" si="1"/>
        <v>91.0856519367158</v>
      </c>
      <c r="G8" s="272">
        <f t="shared" si="0"/>
        <v>90.1739099125049</v>
      </c>
      <c r="H8" s="273" t="str">
        <f t="shared" si="2"/>
        <v>是</v>
      </c>
      <c r="I8" s="258"/>
      <c r="K8" s="274"/>
    </row>
    <row r="9" s="259" customFormat="1" ht="36" customHeight="1" spans="1:11">
      <c r="A9" s="269" t="s">
        <v>1160</v>
      </c>
      <c r="B9" s="275" t="s">
        <v>1161</v>
      </c>
      <c r="C9" s="276">
        <f>SUMIF('04'!$A$5:$A$28,A9,'04'!$D$5:$D$28)</f>
        <v>27495</v>
      </c>
      <c r="D9" s="276">
        <f>SUMIF('04'!$A$5:$A$28,A9,'04'!$E$5:$E$28)</f>
        <v>27508</v>
      </c>
      <c r="E9" s="276">
        <v>24394</v>
      </c>
      <c r="F9" s="277">
        <f t="shared" si="1"/>
        <v>88.7215857428623</v>
      </c>
      <c r="G9" s="277">
        <f t="shared" si="0"/>
        <v>88.6796568271048</v>
      </c>
      <c r="H9" s="273" t="str">
        <f t="shared" si="2"/>
        <v>是</v>
      </c>
      <c r="I9" s="258"/>
    </row>
    <row r="10" s="259" customFormat="1" ht="36" customHeight="1" spans="1:11">
      <c r="A10" s="269" t="s">
        <v>1162</v>
      </c>
      <c r="B10" s="275" t="s">
        <v>1163</v>
      </c>
      <c r="C10" s="276">
        <f>SUMIF('04'!$A$5:$A$28,A10,'04'!$D$5:$D$28)</f>
        <v>0</v>
      </c>
      <c r="D10" s="276">
        <f>SUMIF('04'!$A$5:$A$28,A10,'04'!$E$5:$E$28)</f>
        <v>751</v>
      </c>
      <c r="E10" s="276">
        <v>650</v>
      </c>
      <c r="F10" s="277">
        <f t="shared" si="1"/>
        <v>0</v>
      </c>
      <c r="G10" s="277">
        <f t="shared" si="0"/>
        <v>86.5512649800266</v>
      </c>
      <c r="H10" s="273" t="str">
        <f t="shared" si="2"/>
        <v>是</v>
      </c>
      <c r="I10" s="258"/>
    </row>
    <row r="11" s="259" customFormat="1" ht="36" customHeight="1" spans="1:11">
      <c r="A11" s="269" t="s">
        <v>1164</v>
      </c>
      <c r="B11" s="275" t="s">
        <v>1165</v>
      </c>
      <c r="C11" s="276">
        <f>SUMIF('04'!$A$5:$A$28,A11,'04'!$D$5:$D$28)</f>
        <v>0</v>
      </c>
      <c r="D11" s="276">
        <f>SUMIF('04'!$A$5:$A$28,A11,'04'!$E$5:$E$28)</f>
        <v>2</v>
      </c>
      <c r="E11" s="276"/>
      <c r="F11" s="277">
        <f t="shared" si="1"/>
        <v>0</v>
      </c>
      <c r="G11" s="277">
        <f t="shared" si="0"/>
        <v>0</v>
      </c>
      <c r="H11" s="273" t="str">
        <f t="shared" si="2"/>
        <v>是</v>
      </c>
      <c r="I11" s="258"/>
    </row>
    <row r="12" s="259" customFormat="1" ht="36" customHeight="1" spans="1:11">
      <c r="A12" s="269" t="s">
        <v>1166</v>
      </c>
      <c r="B12" s="275" t="s">
        <v>1167</v>
      </c>
      <c r="C12" s="276">
        <f>SUMIF('04'!$A$5:$A$28,A12,'04'!$D$5:$D$28)</f>
        <v>0</v>
      </c>
      <c r="D12" s="276">
        <f>SUMIF('04'!$A$5:$A$28,A12,'04'!$E$5:$E$28)</f>
        <v>-488</v>
      </c>
      <c r="E12" s="276"/>
      <c r="F12" s="277"/>
      <c r="G12" s="277">
        <f t="shared" si="0"/>
        <v>0</v>
      </c>
      <c r="H12" s="273" t="str">
        <f t="shared" si="2"/>
        <v>是</v>
      </c>
      <c r="I12" s="258"/>
    </row>
    <row r="13" ht="36" customHeight="1" spans="1:11">
      <c r="A13" s="215" t="s">
        <v>1168</v>
      </c>
      <c r="B13" s="202" t="s">
        <v>1169</v>
      </c>
      <c r="C13" s="147">
        <f>SUMIF('04'!$A$5:$A$28,A13,'04'!$D$5:$D$28)</f>
        <v>0</v>
      </c>
      <c r="D13" s="147">
        <f>SUMIF('04'!$A$5:$A$28,A13,'04'!$E$5:$E$28)</f>
        <v>0</v>
      </c>
      <c r="E13" s="147"/>
      <c r="F13" s="278">
        <f t="shared" si="1"/>
        <v>0</v>
      </c>
      <c r="G13" s="278">
        <f t="shared" si="0"/>
        <v>0</v>
      </c>
      <c r="H13" s="279" t="str">
        <f t="shared" si="2"/>
        <v>否</v>
      </c>
      <c r="I13" s="257"/>
    </row>
    <row r="14" s="259" customFormat="1" ht="36" customHeight="1" spans="1:11">
      <c r="A14" s="280" t="s">
        <v>1170</v>
      </c>
      <c r="B14" s="281" t="s">
        <v>1171</v>
      </c>
      <c r="C14" s="271">
        <f>SUMIF('04'!$A$5:$A$28,A14,'04'!$D$5:$D$28)</f>
        <v>0</v>
      </c>
      <c r="D14" s="271">
        <f>SUMIF('04'!$A$5:$A$28,A14,'04'!$E$5:$E$28)</f>
        <v>0</v>
      </c>
      <c r="E14" s="271"/>
      <c r="F14" s="272">
        <f t="shared" si="1"/>
        <v>0</v>
      </c>
      <c r="G14" s="272">
        <f t="shared" si="0"/>
        <v>0</v>
      </c>
      <c r="H14" s="273" t="str">
        <f t="shared" si="2"/>
        <v>是</v>
      </c>
      <c r="I14" s="258"/>
    </row>
    <row r="15" s="259" customFormat="1" ht="36" customHeight="1" spans="1:11">
      <c r="A15" s="280" t="s">
        <v>1172</v>
      </c>
      <c r="B15" s="281" t="s">
        <v>1173</v>
      </c>
      <c r="C15" s="271">
        <f>SUM(C16:C17)</f>
        <v>0</v>
      </c>
      <c r="D15" s="271">
        <f>SUM(D16:D17)</f>
        <v>0</v>
      </c>
      <c r="E15" s="271">
        <f>SUM(E16:E17)</f>
        <v>0</v>
      </c>
      <c r="F15" s="272">
        <f t="shared" si="1"/>
        <v>0</v>
      </c>
      <c r="G15" s="272">
        <f t="shared" si="0"/>
        <v>0</v>
      </c>
      <c r="H15" s="273" t="str">
        <f t="shared" si="2"/>
        <v>是</v>
      </c>
      <c r="I15" s="258"/>
    </row>
    <row r="16" ht="36" customHeight="1" spans="1:11">
      <c r="A16" s="282" t="s">
        <v>1174</v>
      </c>
      <c r="B16" s="202" t="s">
        <v>1175</v>
      </c>
      <c r="C16" s="147">
        <f>SUMIF('04'!$A$5:$A$28,A16,'04'!$D$5:$D$28)</f>
        <v>0</v>
      </c>
      <c r="D16" s="147">
        <f>SUMIF('04'!$A$5:$A$28,A16,'04'!$E$5:$E$28)</f>
        <v>0</v>
      </c>
      <c r="E16" s="147"/>
      <c r="F16" s="278">
        <f t="shared" si="1"/>
        <v>0</v>
      </c>
      <c r="G16" s="278">
        <f t="shared" si="0"/>
        <v>0</v>
      </c>
      <c r="H16" s="279" t="str">
        <f t="shared" si="2"/>
        <v>否</v>
      </c>
      <c r="I16" s="257"/>
    </row>
    <row r="17" ht="36" customHeight="1" spans="1:11">
      <c r="A17" s="282" t="s">
        <v>1176</v>
      </c>
      <c r="B17" s="202" t="s">
        <v>1177</v>
      </c>
      <c r="C17" s="147">
        <f>SUMIF('04'!$A$5:$A$28,A17,'04'!$D$5:$D$28)</f>
        <v>0</v>
      </c>
      <c r="D17" s="147">
        <f>SUMIF('04'!$A$5:$A$28,A17,'04'!$E$5:$E$28)</f>
        <v>0</v>
      </c>
      <c r="E17" s="147"/>
      <c r="F17" s="278">
        <f t="shared" si="1"/>
        <v>0</v>
      </c>
      <c r="G17" s="278">
        <f t="shared" si="0"/>
        <v>0</v>
      </c>
      <c r="H17" s="279" t="str">
        <f t="shared" si="2"/>
        <v>否</v>
      </c>
      <c r="I17" s="257"/>
    </row>
    <row r="18" s="259" customFormat="1" ht="36" customHeight="1" spans="1:11">
      <c r="A18" s="280" t="s">
        <v>1178</v>
      </c>
      <c r="B18" s="281" t="s">
        <v>1179</v>
      </c>
      <c r="C18" s="271">
        <f>SUMIF('04'!$A$5:$A$28,A18,'04'!$D$5:$D$28)</f>
        <v>0</v>
      </c>
      <c r="D18" s="271">
        <f>SUMIF('04'!$A$5:$A$28,A18,'04'!$E$5:$E$28)</f>
        <v>0</v>
      </c>
      <c r="E18" s="271"/>
      <c r="F18" s="272">
        <f t="shared" si="1"/>
        <v>0</v>
      </c>
      <c r="G18" s="272">
        <f t="shared" si="0"/>
        <v>0</v>
      </c>
      <c r="H18" s="273" t="str">
        <f t="shared" si="2"/>
        <v>是</v>
      </c>
      <c r="I18" s="258"/>
    </row>
    <row r="19" s="259" customFormat="1" ht="36" customHeight="1" spans="1:11">
      <c r="A19" s="280" t="s">
        <v>1180</v>
      </c>
      <c r="B19" s="281" t="s">
        <v>1181</v>
      </c>
      <c r="C19" s="271">
        <f>SUMIF('04'!$A$5:$A$28,A19,'04'!$D$5:$D$28)</f>
        <v>0</v>
      </c>
      <c r="D19" s="271">
        <f>SUMIF('04'!$A$5:$A$28,A19,'04'!$E$5:$E$28)</f>
        <v>0</v>
      </c>
      <c r="E19" s="271"/>
      <c r="F19" s="272">
        <f t="shared" si="1"/>
        <v>0</v>
      </c>
      <c r="G19" s="272">
        <f t="shared" si="0"/>
        <v>0</v>
      </c>
      <c r="H19" s="273" t="str">
        <f t="shared" si="2"/>
        <v>是</v>
      </c>
      <c r="I19" s="258"/>
    </row>
    <row r="20" s="259" customFormat="1" ht="36" customHeight="1" spans="1:11">
      <c r="A20" s="280" t="s">
        <v>1182</v>
      </c>
      <c r="B20" s="281" t="s">
        <v>1183</v>
      </c>
      <c r="C20" s="271">
        <f>SUMIF('04'!$A$5:$A$28,A20,'04'!$D$5:$D$28)</f>
        <v>0</v>
      </c>
      <c r="D20" s="271">
        <f>SUMIF('04'!$A$5:$A$28,A20,'04'!$E$5:$E$28)</f>
        <v>0</v>
      </c>
      <c r="E20" s="271"/>
      <c r="F20" s="272">
        <f t="shared" si="1"/>
        <v>0</v>
      </c>
      <c r="G20" s="272">
        <f t="shared" si="0"/>
        <v>0</v>
      </c>
      <c r="H20" s="273" t="str">
        <f t="shared" si="2"/>
        <v>是</v>
      </c>
      <c r="I20" s="258"/>
    </row>
    <row r="21" s="259" customFormat="1" ht="36" customHeight="1" spans="1:11">
      <c r="A21" s="269" t="s">
        <v>1184</v>
      </c>
      <c r="B21" s="270" t="s">
        <v>1185</v>
      </c>
      <c r="C21" s="271">
        <f>SUMIF('04'!$A$5:$A$28,A21,'04'!$D$5:$D$28)</f>
        <v>0</v>
      </c>
      <c r="D21" s="271">
        <f>SUMIF('04'!$A$5:$A$28,A21,'04'!$E$5:$E$28)</f>
        <v>0</v>
      </c>
      <c r="E21" s="271"/>
      <c r="F21" s="272">
        <f t="shared" si="1"/>
        <v>0</v>
      </c>
      <c r="G21" s="272">
        <f t="shared" si="0"/>
        <v>0</v>
      </c>
      <c r="H21" s="273" t="str">
        <f t="shared" si="2"/>
        <v>是</v>
      </c>
      <c r="I21" s="258"/>
    </row>
    <row r="22" s="259" customFormat="1" ht="36" customHeight="1" spans="1:11">
      <c r="A22" s="269" t="s">
        <v>1186</v>
      </c>
      <c r="B22" s="270" t="s">
        <v>1187</v>
      </c>
      <c r="C22" s="271">
        <f>SUMIF('04'!$A$5:$A$28,A22,'04'!$D$5:$D$28)</f>
        <v>600</v>
      </c>
      <c r="D22" s="271">
        <f>SUMIF('04'!$A$5:$A$28,A22,'04'!$E$5:$E$28)</f>
        <v>633</v>
      </c>
      <c r="E22" s="271">
        <v>630</v>
      </c>
      <c r="F22" s="272">
        <f t="shared" si="1"/>
        <v>105</v>
      </c>
      <c r="G22" s="272">
        <f t="shared" si="0"/>
        <v>99.5260663507109</v>
      </c>
      <c r="H22" s="273" t="str">
        <f t="shared" si="2"/>
        <v>是</v>
      </c>
      <c r="I22" s="258"/>
    </row>
    <row r="23" s="259" customFormat="1" ht="36" customHeight="1" spans="1:11">
      <c r="A23" s="269" t="s">
        <v>1188</v>
      </c>
      <c r="B23" s="270" t="s">
        <v>1189</v>
      </c>
      <c r="C23" s="271">
        <f>SUMIF('04'!$A$5:$A$28,A23,'04'!$D$5:$D$28)</f>
        <v>0</v>
      </c>
      <c r="D23" s="271">
        <f>SUMIF('04'!$A$5:$A$28,A23,'04'!$E$5:$E$28)</f>
        <v>0</v>
      </c>
      <c r="E23" s="271"/>
      <c r="F23" s="272">
        <f t="shared" si="1"/>
        <v>0</v>
      </c>
      <c r="G23" s="272">
        <f t="shared" si="0"/>
        <v>0</v>
      </c>
      <c r="H23" s="273" t="str">
        <f t="shared" si="2"/>
        <v>是</v>
      </c>
      <c r="I23" s="258"/>
    </row>
    <row r="24" s="259" customFormat="1" ht="36" customHeight="1" spans="1:11">
      <c r="A24" s="269">
        <v>1030182</v>
      </c>
      <c r="B24" s="270" t="s">
        <v>1982</v>
      </c>
      <c r="C24" s="271">
        <f>SUMIF('04'!$A$5:$A$28,A24,'04'!$D$5:$D$28)</f>
        <v>0</v>
      </c>
      <c r="D24" s="271">
        <f>SUMIF('04'!$A$5:$A$28,A24,'04'!$E$5:$E$28)</f>
        <v>0</v>
      </c>
      <c r="E24" s="271"/>
      <c r="F24" s="272">
        <f t="shared" si="1"/>
        <v>0</v>
      </c>
      <c r="G24" s="272">
        <f t="shared" si="0"/>
        <v>0</v>
      </c>
      <c r="H24" s="273" t="str">
        <f t="shared" si="2"/>
        <v>是</v>
      </c>
      <c r="I24" s="258"/>
    </row>
    <row r="25" s="259" customFormat="1" ht="36" customHeight="1" spans="1:11">
      <c r="A25" s="269">
        <v>1030183</v>
      </c>
      <c r="B25" s="270" t="s">
        <v>1983</v>
      </c>
      <c r="C25" s="271">
        <f>SUMIF('04'!$A$5:$A$28,A25,'04'!$D$5:$D$28)</f>
        <v>0</v>
      </c>
      <c r="D25" s="271">
        <f>SUMIF('04'!$A$5:$A$28,A25,'04'!$E$5:$E$28)</f>
        <v>0</v>
      </c>
      <c r="E25" s="271"/>
      <c r="F25" s="272">
        <f t="shared" si="1"/>
        <v>0</v>
      </c>
      <c r="G25" s="272">
        <f t="shared" si="0"/>
        <v>0</v>
      </c>
      <c r="H25" s="273" t="str">
        <f t="shared" si="2"/>
        <v>是</v>
      </c>
      <c r="I25" s="258"/>
    </row>
    <row r="26" s="259" customFormat="1" ht="36" customHeight="1" spans="1:11">
      <c r="A26" s="269" t="s">
        <v>1192</v>
      </c>
      <c r="B26" s="270" t="s">
        <v>1984</v>
      </c>
      <c r="C26" s="271">
        <f>SUMIF('04'!$A$5:$A$28,A26,'04'!$D$5:$D$28)</f>
        <v>0</v>
      </c>
      <c r="D26" s="271">
        <f>SUMIF('04'!$A$5:$A$28,A26,'04'!$E$5:$E$28)</f>
        <v>0</v>
      </c>
      <c r="E26" s="271"/>
      <c r="F26" s="272">
        <f t="shared" si="1"/>
        <v>0</v>
      </c>
      <c r="G26" s="272">
        <f t="shared" si="0"/>
        <v>0</v>
      </c>
      <c r="H26" s="273" t="str">
        <f t="shared" si="2"/>
        <v>是</v>
      </c>
      <c r="I26" s="258"/>
    </row>
    <row r="27" s="259" customFormat="1" ht="36" customHeight="1" spans="1:11">
      <c r="A27" s="269" t="s">
        <v>1194</v>
      </c>
      <c r="B27" s="270" t="s">
        <v>1985</v>
      </c>
      <c r="C27" s="271">
        <f>SUMIF('04'!$A$5:$A$28,A27,'04'!$D$5:$D$28)</f>
        <v>14300</v>
      </c>
      <c r="D27" s="271">
        <f>SUMIF('04'!$A$5:$A$28,A27,'04'!$E$5:$E$28)</f>
        <v>544</v>
      </c>
      <c r="E27" s="271">
        <v>8652</v>
      </c>
      <c r="F27" s="272">
        <f t="shared" si="1"/>
        <v>60.5034965034965</v>
      </c>
      <c r="G27" s="272">
        <f t="shared" si="0"/>
        <v>1590.44117647059</v>
      </c>
      <c r="H27" s="273" t="str">
        <f t="shared" si="2"/>
        <v>是</v>
      </c>
      <c r="I27" s="258"/>
      <c r="K27" s="283"/>
    </row>
    <row r="28" s="259" customFormat="1" ht="36" customHeight="1" spans="1:11">
      <c r="A28" s="284"/>
      <c r="B28" s="285" t="s">
        <v>1196</v>
      </c>
      <c r="C28" s="271">
        <f>SUM(C4,C5,C6,C7,C8,C14,C15,C18,C19,C20,C21,C22,C23,C26,C27)</f>
        <v>42395</v>
      </c>
      <c r="D28" s="271">
        <f>SUM(D4,D5,D6,D7,D8,D14,D15,D18,D19,D20,D21,D22,D23,D26,D27)</f>
        <v>28950</v>
      </c>
      <c r="E28" s="271">
        <f>SUM(E4,E5,E6,E7,E8,E14,E15,E18,E19,E20,E21,E22,E23,E26,E27)</f>
        <v>34326</v>
      </c>
      <c r="F28" s="272">
        <f t="shared" si="1"/>
        <v>80.967095176318</v>
      </c>
      <c r="G28" s="272">
        <f t="shared" si="0"/>
        <v>118.569948186529</v>
      </c>
      <c r="H28" s="273" t="str">
        <f t="shared" si="2"/>
        <v>是</v>
      </c>
      <c r="J28" s="274"/>
      <c r="K28" s="274"/>
    </row>
    <row r="29" ht="36" customHeight="1" spans="1:11">
      <c r="A29" s="286">
        <v>105</v>
      </c>
      <c r="B29" s="287" t="s">
        <v>1197</v>
      </c>
      <c r="C29" s="174">
        <f>SUM(C30,C34)</f>
        <v>0</v>
      </c>
      <c r="D29" s="174">
        <f>SUM(D30,D34)</f>
        <v>0</v>
      </c>
      <c r="E29" s="174">
        <f>SUM(E30,E34)</f>
        <v>0</v>
      </c>
      <c r="F29" s="288">
        <f t="shared" ref="F29:F39" si="3">IF(C29&lt;0,"",IFERROR(E29/C29,0))*100</f>
        <v>0</v>
      </c>
      <c r="G29" s="288">
        <f t="shared" ref="G29:G54" si="4">IFERROR(IF(D29&lt;0,"",IFERROR(E29/D29,0))*100,0)</f>
        <v>0</v>
      </c>
      <c r="H29" s="279" t="str">
        <f t="shared" si="2"/>
        <v>否</v>
      </c>
    </row>
    <row r="30" ht="36" customHeight="1" spans="1:11">
      <c r="A30" s="289"/>
      <c r="B30" s="202" t="s">
        <v>1198</v>
      </c>
      <c r="C30" s="171"/>
      <c r="D30" s="171">
        <f>SUM(D31:D33)</f>
        <v>0</v>
      </c>
      <c r="E30" s="171">
        <f>SUM(E31:E33)</f>
        <v>0</v>
      </c>
      <c r="F30" s="288">
        <f t="shared" si="3"/>
        <v>0</v>
      </c>
      <c r="G30" s="278">
        <f t="shared" si="4"/>
        <v>0</v>
      </c>
      <c r="H30" s="279" t="str">
        <f t="shared" si="2"/>
        <v>否</v>
      </c>
    </row>
    <row r="31" ht="36" customHeight="1" spans="1:11">
      <c r="A31" s="289"/>
      <c r="B31" s="290" t="s">
        <v>1199</v>
      </c>
      <c r="C31" s="171"/>
      <c r="D31" s="171"/>
      <c r="E31" s="147"/>
      <c r="F31" s="288">
        <f t="shared" si="3"/>
        <v>0</v>
      </c>
      <c r="G31" s="278">
        <f t="shared" si="4"/>
        <v>0</v>
      </c>
      <c r="H31" s="279" t="s">
        <v>45</v>
      </c>
    </row>
    <row r="32" ht="36" customHeight="1" spans="1:11">
      <c r="A32" s="289"/>
      <c r="B32" s="290" t="s">
        <v>1200</v>
      </c>
      <c r="C32" s="171"/>
      <c r="D32" s="147"/>
      <c r="E32" s="147"/>
      <c r="F32" s="288">
        <f t="shared" si="3"/>
        <v>0</v>
      </c>
      <c r="G32" s="278">
        <f t="shared" si="4"/>
        <v>0</v>
      </c>
      <c r="H32" s="279" t="s">
        <v>45</v>
      </c>
    </row>
    <row r="33" s="260" customFormat="1" ht="36" customHeight="1" spans="1:8">
      <c r="A33" s="289"/>
      <c r="B33" s="290" t="s">
        <v>1201</v>
      </c>
      <c r="C33" s="171"/>
      <c r="D33" s="206"/>
      <c r="E33" s="206"/>
      <c r="F33" s="288">
        <f t="shared" si="3"/>
        <v>0</v>
      </c>
      <c r="G33" s="278">
        <f t="shared" si="4"/>
        <v>0</v>
      </c>
      <c r="H33" s="279" t="str">
        <f>IF(LEN(A33)=7,"是",IF(B33&lt;&gt;"",IF(SUM(C33:E33)&lt;&gt;0,"是","否"),"是"))</f>
        <v>否</v>
      </c>
    </row>
    <row r="34" s="260" customFormat="1" ht="36" customHeight="1" spans="1:8">
      <c r="A34" s="289"/>
      <c r="B34" s="291" t="s">
        <v>1202</v>
      </c>
      <c r="C34" s="171"/>
      <c r="D34" s="206"/>
      <c r="E34" s="206"/>
      <c r="F34" s="288">
        <f t="shared" si="3"/>
        <v>0</v>
      </c>
      <c r="G34" s="278">
        <f t="shared" si="4"/>
        <v>0</v>
      </c>
      <c r="H34" s="279" t="str">
        <f>IF(LEN(A34)=7,"是",IF(B34&lt;&gt;"",IF(SUM(C34:E34)&lt;&gt;0,"是","否"),"是"))</f>
        <v>否</v>
      </c>
    </row>
    <row r="35" s="259" customFormat="1" ht="36" customHeight="1" spans="1:8">
      <c r="A35" s="292">
        <v>110</v>
      </c>
      <c r="B35" s="293" t="s">
        <v>50</v>
      </c>
      <c r="C35" s="294">
        <f>SUM(C36,C48,C50,C51,C52)</f>
        <v>62703</v>
      </c>
      <c r="D35" s="294">
        <f>SUM(D36,D48,D50,D51,D52)</f>
        <v>162121</v>
      </c>
      <c r="E35" s="294">
        <f>SUM(E36,E48,E50,E51,E52)</f>
        <v>42923</v>
      </c>
      <c r="F35" s="272">
        <f t="shared" si="3"/>
        <v>68.4544599141987</v>
      </c>
      <c r="G35" s="272">
        <f t="shared" si="4"/>
        <v>26.475903800248</v>
      </c>
      <c r="H35" s="273" t="str">
        <f>IF(LEN(A35)&lt;7,"是",IF(B35&lt;&gt;"",IF(SUM(D35:E35)&lt;&gt;0,"是","否"),"是"))</f>
        <v>是</v>
      </c>
    </row>
    <row r="36" s="259" customFormat="1" ht="36" customHeight="1" spans="1:8">
      <c r="A36" s="292">
        <v>11004</v>
      </c>
      <c r="B36" s="275" t="s">
        <v>1203</v>
      </c>
      <c r="C36" s="295">
        <f>SUM(C37:C47)</f>
        <v>0</v>
      </c>
      <c r="D36" s="295">
        <f>SUM(D37:D47)</f>
        <v>1721</v>
      </c>
      <c r="E36" s="295">
        <f>SUM(E37:E47)</f>
        <v>0</v>
      </c>
      <c r="F36" s="272">
        <f t="shared" si="3"/>
        <v>0</v>
      </c>
      <c r="G36" s="277">
        <f t="shared" si="4"/>
        <v>0</v>
      </c>
      <c r="H36" s="273" t="str">
        <f>IF(LEN(A36)&lt;7,"是",IF(B36&lt;&gt;"",IF(SUM(D36:E36)&lt;&gt;0,"是","否"),"是"))</f>
        <v>是</v>
      </c>
    </row>
    <row r="37" s="260" customFormat="1" ht="36" customHeight="1" spans="1:8">
      <c r="A37" s="296">
        <v>1100404</v>
      </c>
      <c r="B37" s="290" t="s">
        <v>100</v>
      </c>
      <c r="C37" s="171">
        <f>SUMIF('04'!$A$36:$A$52,A37,'04'!$D$36:$D$52)</f>
        <v>0</v>
      </c>
      <c r="D37" s="147">
        <f>SUMIF('04'!$A$5:$A$60,A37,'04'!$E$5:$E$60)</f>
        <v>0</v>
      </c>
      <c r="E37" s="206"/>
      <c r="F37" s="288">
        <f t="shared" si="3"/>
        <v>0</v>
      </c>
      <c r="G37" s="278">
        <f t="shared" si="4"/>
        <v>0</v>
      </c>
      <c r="H37" s="279" t="str">
        <f>IF(LEN(A37)&lt;7,"是",IF(B37&lt;&gt;"",IF(SUM(C37:E37)&lt;&gt;0,"是","否"),"是"))</f>
        <v>否</v>
      </c>
    </row>
    <row r="38" s="259" customFormat="1" ht="36" customHeight="1" spans="1:8">
      <c r="A38" s="297">
        <v>1100405</v>
      </c>
      <c r="B38" s="298" t="s">
        <v>101</v>
      </c>
      <c r="C38" s="295">
        <f>SUMIF('04'!$A$36:$A$52,A38,'04'!$D$36:$D$52)</f>
        <v>0</v>
      </c>
      <c r="D38" s="276">
        <f>SUMIF('04'!$A$5:$A$60,A38,'04'!$E$5:$E$60)</f>
        <v>1</v>
      </c>
      <c r="E38" s="299"/>
      <c r="F38" s="272">
        <f t="shared" si="3"/>
        <v>0</v>
      </c>
      <c r="G38" s="277">
        <f t="shared" si="4"/>
        <v>0</v>
      </c>
      <c r="H38" s="273" t="str">
        <f>IF(LEN(A38)&lt;7,"是",IF(B38&lt;&gt;"",IF(SUM(D38:E38)&lt;&gt;0,"是","否"),"是"))</f>
        <v>是</v>
      </c>
    </row>
    <row r="39" s="260" customFormat="1" ht="36" customHeight="1" spans="1:8">
      <c r="A39" s="296">
        <v>1100406</v>
      </c>
      <c r="B39" s="290" t="s">
        <v>102</v>
      </c>
      <c r="C39" s="171">
        <f>SUMIF('04'!$A$36:$A$52,A39,'04'!$D$36:$D$52)</f>
        <v>0</v>
      </c>
      <c r="D39" s="147">
        <f>SUMIF('04'!$A$5:$A$60,A39,'04'!$E$5:$E$60)</f>
        <v>0</v>
      </c>
      <c r="E39" s="206"/>
      <c r="F39" s="288">
        <f t="shared" ref="F39:F60" si="5">IF(C39&lt;0,"",IFERROR(E39/C39,0))*100</f>
        <v>0</v>
      </c>
      <c r="G39" s="278">
        <f t="shared" si="4"/>
        <v>0</v>
      </c>
      <c r="H39" s="279" t="str">
        <f>IF(LEN(A39)&lt;7,"是",IF(B39&lt;&gt;"",IF(SUM(D39:E39)&lt;&gt;0,"是","否"),"是"))</f>
        <v>否</v>
      </c>
    </row>
    <row r="40" s="260" customFormat="1" ht="36" customHeight="1" spans="1:8">
      <c r="A40" s="296">
        <v>1100407</v>
      </c>
      <c r="B40" s="290" t="s">
        <v>104</v>
      </c>
      <c r="C40" s="171">
        <f>SUMIF('04'!$A$36:$A$52,A40,'04'!$D$36:$D$52)</f>
        <v>0</v>
      </c>
      <c r="D40" s="147">
        <f>SUMIF('04'!$A$5:$A$60,A40,'04'!$E$5:$E$60)</f>
        <v>0</v>
      </c>
      <c r="E40" s="206"/>
      <c r="F40" s="288">
        <f t="shared" si="5"/>
        <v>0</v>
      </c>
      <c r="G40" s="278">
        <f t="shared" si="4"/>
        <v>0</v>
      </c>
      <c r="H40" s="279" t="str">
        <f>IF(LEN(A40)&lt;7,"是",IF(B40&lt;&gt;"",IF(SUM(D40:E40)&lt;&gt;0,"是","否"),"是"))</f>
        <v>否</v>
      </c>
    </row>
    <row r="41" s="259" customFormat="1" ht="36" customHeight="1" spans="1:8">
      <c r="A41" s="297">
        <v>1100408</v>
      </c>
      <c r="B41" s="298" t="s">
        <v>105</v>
      </c>
      <c r="C41" s="295">
        <f>SUMIF('04'!$A$36:$A$52,A41,'04'!$D$36:$D$52)</f>
        <v>0</v>
      </c>
      <c r="D41" s="276">
        <f>SUMIF('04'!$A$5:$A$60,A41,'04'!$E$5:$E$60)</f>
        <v>583</v>
      </c>
      <c r="E41" s="299"/>
      <c r="F41" s="272">
        <f t="shared" si="5"/>
        <v>0</v>
      </c>
      <c r="G41" s="277">
        <f t="shared" si="4"/>
        <v>0</v>
      </c>
      <c r="H41" s="273" t="str">
        <f>IF(LEN(A41)&lt;7,"是",IF(B41&lt;&gt;"",IF(SUM(C41:E41)&lt;&gt;0,"是","否"),"是"))</f>
        <v>是</v>
      </c>
    </row>
    <row r="42" s="259" customFormat="1" ht="36" customHeight="1" spans="1:8">
      <c r="A42" s="297">
        <v>1100409</v>
      </c>
      <c r="B42" s="298" t="s">
        <v>106</v>
      </c>
      <c r="C42" s="295">
        <f>SUMIF('04'!$A$36:$A$52,A42,'04'!$D$36:$D$52)</f>
        <v>0</v>
      </c>
      <c r="D42" s="276">
        <f>SUMIF('04'!$A$5:$A$60,A42,'04'!$E$5:$E$60)</f>
        <v>2</v>
      </c>
      <c r="E42" s="299"/>
      <c r="F42" s="272">
        <f t="shared" si="5"/>
        <v>0</v>
      </c>
      <c r="G42" s="277">
        <f t="shared" si="4"/>
        <v>0</v>
      </c>
      <c r="H42" s="273" t="str">
        <f>IF(LEN(A42)&lt;7,"是",IF(B42&lt;&gt;"",IF(SUM(D42:E42)&lt;&gt;0,"是","否"),"是"))</f>
        <v>是</v>
      </c>
    </row>
    <row r="43" s="260" customFormat="1" ht="36" customHeight="1" spans="1:8">
      <c r="A43" s="296">
        <v>1100410</v>
      </c>
      <c r="B43" s="290" t="s">
        <v>107</v>
      </c>
      <c r="C43" s="171">
        <f>SUMIF('04'!$A$36:$A$52,A43,'04'!$D$36:$D$52)</f>
        <v>0</v>
      </c>
      <c r="D43" s="147">
        <f>SUMIF('04'!$A$5:$A$60,A43,'04'!$E$5:$E$60)</f>
        <v>0</v>
      </c>
      <c r="E43" s="206"/>
      <c r="F43" s="288">
        <f t="shared" si="5"/>
        <v>0</v>
      </c>
      <c r="G43" s="278">
        <f t="shared" si="4"/>
        <v>0</v>
      </c>
      <c r="H43" s="279" t="str">
        <f>IF(LEN(A43)&lt;7,"是",IF(B43&lt;&gt;"",IF(SUM(D43:E43)&lt;&gt;0,"是","否"),"是"))</f>
        <v>否</v>
      </c>
    </row>
    <row r="44" s="260" customFormat="1" ht="36" customHeight="1" spans="1:8">
      <c r="A44" s="296">
        <v>1100411</v>
      </c>
      <c r="B44" s="290" t="s">
        <v>108</v>
      </c>
      <c r="C44" s="171">
        <f>SUMIF('04'!$A$36:$A$52,A44,'04'!$D$36:$D$52)</f>
        <v>0</v>
      </c>
      <c r="D44" s="147">
        <f>SUMIF('04'!$A$5:$A$60,A44,'04'!$E$5:$E$60)</f>
        <v>0</v>
      </c>
      <c r="E44" s="206"/>
      <c r="F44" s="288">
        <f t="shared" si="5"/>
        <v>0</v>
      </c>
      <c r="G44" s="278">
        <f t="shared" si="4"/>
        <v>0</v>
      </c>
      <c r="H44" s="279" t="str">
        <f>IF(LEN(A44)&lt;7,"是",IF(B44&lt;&gt;"",IF(SUM(C44:E44)&lt;&gt;0,"是","否"),"是"))</f>
        <v>否</v>
      </c>
    </row>
    <row r="45" s="260" customFormat="1" ht="36" customHeight="1" spans="1:8">
      <c r="A45" s="296">
        <v>1100412</v>
      </c>
      <c r="B45" s="290" t="s">
        <v>111</v>
      </c>
      <c r="C45" s="171"/>
      <c r="D45" s="147">
        <f>SUMIF('04'!$A$5:$A$60,A45,'04'!$E$5:$E$60)</f>
        <v>0</v>
      </c>
      <c r="E45" s="206"/>
      <c r="F45" s="288">
        <f t="shared" si="5"/>
        <v>0</v>
      </c>
      <c r="G45" s="278">
        <f t="shared" si="4"/>
        <v>0</v>
      </c>
      <c r="H45" s="279" t="str">
        <f>IF(LEN(A45)&lt;7,"是",IF(B45&lt;&gt;"",IF(SUM(C45:E45)&lt;&gt;0,"是","否"),"是"))</f>
        <v>否</v>
      </c>
    </row>
    <row r="46" s="260" customFormat="1" ht="36" customHeight="1" spans="1:8">
      <c r="A46" s="296">
        <v>1100413</v>
      </c>
      <c r="B46" s="290" t="s">
        <v>1986</v>
      </c>
      <c r="C46" s="171"/>
      <c r="D46" s="147">
        <f>SUMIF('04'!$A$5:$A$60,A46,'04'!$E$5:$E$60)</f>
        <v>0</v>
      </c>
      <c r="E46" s="206"/>
      <c r="F46" s="288">
        <f t="shared" si="5"/>
        <v>0</v>
      </c>
      <c r="G46" s="278">
        <f t="shared" si="4"/>
        <v>0</v>
      </c>
      <c r="H46" s="279" t="str">
        <f>IF(LEN(A46)&lt;7,"是",IF(B46&lt;&gt;"",IF(SUM(D46:E46)&lt;&gt;0,"是","否"),"是"))</f>
        <v>否</v>
      </c>
    </row>
    <row r="47" s="259" customFormat="1" ht="36" customHeight="1" spans="1:8">
      <c r="A47" s="297">
        <v>1100499</v>
      </c>
      <c r="B47" s="298" t="s">
        <v>40</v>
      </c>
      <c r="C47" s="295">
        <f>SUMIF('04'!$A$36:$A$52,A47,'04'!$D$36:$D$52)</f>
        <v>0</v>
      </c>
      <c r="D47" s="276">
        <f>SUMIF('04'!$A$5:$A$60,A47,'04'!$E$5:$E$60)</f>
        <v>1135</v>
      </c>
      <c r="E47" s="299"/>
      <c r="F47" s="272">
        <f t="shared" si="5"/>
        <v>0</v>
      </c>
      <c r="G47" s="277">
        <f t="shared" si="4"/>
        <v>0</v>
      </c>
      <c r="H47" s="273" t="str">
        <f>IF(LEN(A47)&lt;7,"是",IF(B47&lt;&gt;"",IF(SUM(D47:E47)&lt;&gt;0,"是","否"),"是"))</f>
        <v>是</v>
      </c>
    </row>
    <row r="48" s="260" customFormat="1" ht="36" customHeight="1" spans="1:8">
      <c r="A48" s="296">
        <v>11006</v>
      </c>
      <c r="B48" s="202" t="s">
        <v>1206</v>
      </c>
      <c r="C48" s="171">
        <f>C49</f>
        <v>0</v>
      </c>
      <c r="D48" s="171"/>
      <c r="E48" s="171">
        <f>E49</f>
        <v>0</v>
      </c>
      <c r="F48" s="288">
        <f t="shared" si="5"/>
        <v>0</v>
      </c>
      <c r="G48" s="278">
        <f t="shared" si="4"/>
        <v>0</v>
      </c>
      <c r="H48" s="279" t="s">
        <v>45</v>
      </c>
    </row>
    <row r="49" s="260" customFormat="1" ht="36" customHeight="1" spans="1:10">
      <c r="A49" s="296">
        <v>1100603</v>
      </c>
      <c r="B49" s="290" t="s">
        <v>1207</v>
      </c>
      <c r="C49" s="171">
        <f>SUMIF('04'!$A$36:$A$52,A49,'04'!$D$36:$D$52)</f>
        <v>0</v>
      </c>
      <c r="D49" s="147">
        <f>SUMIF('04'!$A$5:$A$60,A49,'04'!$E$5:$E$60)</f>
        <v>0</v>
      </c>
      <c r="E49" s="206"/>
      <c r="F49" s="288">
        <f t="shared" si="5"/>
        <v>0</v>
      </c>
      <c r="G49" s="278">
        <f t="shared" si="4"/>
        <v>0</v>
      </c>
      <c r="H49" s="279" t="s">
        <v>45</v>
      </c>
    </row>
    <row r="50" s="259" customFormat="1" ht="36" customHeight="1" spans="1:10">
      <c r="A50" s="297">
        <v>11008</v>
      </c>
      <c r="B50" s="275" t="s">
        <v>1208</v>
      </c>
      <c r="C50" s="295">
        <f>SUMIF('04'!$A$36:$A$52,A50,'04'!$D$36:$D$52)</f>
        <v>1043</v>
      </c>
      <c r="D50" s="295">
        <f>'04'!E51</f>
        <v>2371</v>
      </c>
      <c r="E50" s="276">
        <f>'05'!E352</f>
        <v>2373</v>
      </c>
      <c r="F50" s="272">
        <f t="shared" si="5"/>
        <v>227.51677852349</v>
      </c>
      <c r="G50" s="277">
        <f t="shared" si="4"/>
        <v>100.084352593842</v>
      </c>
      <c r="H50" s="273" t="str">
        <f>IF(LEN(A50)&lt;7,"是",IF(B50&lt;&gt;"",IF(SUM(D50:E50)&lt;&gt;0,"是","否"),"是"))</f>
        <v>是</v>
      </c>
    </row>
    <row r="51" s="259" customFormat="1" ht="36" customHeight="1" spans="1:10">
      <c r="A51" s="297">
        <v>11009</v>
      </c>
      <c r="B51" s="275" t="s">
        <v>116</v>
      </c>
      <c r="C51" s="295">
        <f>SUMIF('04'!$A$36:$A$52,A51,'04'!$D$36:$D$52)</f>
        <v>0</v>
      </c>
      <c r="D51" s="295">
        <f>'04'!E52</f>
        <v>17169</v>
      </c>
      <c r="E51" s="276">
        <f>'11-2'!D34</f>
        <v>0</v>
      </c>
      <c r="F51" s="272">
        <f t="shared" si="5"/>
        <v>0</v>
      </c>
      <c r="G51" s="277">
        <f t="shared" si="4"/>
        <v>0</v>
      </c>
      <c r="H51" s="273" t="str">
        <f>IF(LEN(A51)&lt;7,"是",IF(B51&lt;&gt;"",IF(SUM(D51:E51)&lt;&gt;0,"是","否"),"是"))</f>
        <v>是</v>
      </c>
    </row>
    <row r="52" s="259" customFormat="1" ht="36" customHeight="1" spans="1:10">
      <c r="A52" s="300" t="s">
        <v>1209</v>
      </c>
      <c r="B52" s="275" t="s">
        <v>1210</v>
      </c>
      <c r="C52" s="295">
        <f>C53</f>
        <v>61660</v>
      </c>
      <c r="D52" s="295">
        <f>'04'!E53</f>
        <v>140860</v>
      </c>
      <c r="E52" s="295">
        <f>E53+E57</f>
        <v>40550</v>
      </c>
      <c r="F52" s="272">
        <f t="shared" si="5"/>
        <v>65.7638663639312</v>
      </c>
      <c r="G52" s="277"/>
      <c r="H52" s="273" t="str">
        <f>IF(LEN(A52)&lt;7,"是",IF(B52&lt;&gt;"",IF(SUM(D52:E52)&lt;&gt;0,"是","否"),"是"))</f>
        <v>是</v>
      </c>
    </row>
    <row r="53" s="259" customFormat="1" ht="36" customHeight="1" spans="1:10">
      <c r="A53" s="300" t="s">
        <v>1211</v>
      </c>
      <c r="B53" s="275" t="s">
        <v>1212</v>
      </c>
      <c r="C53" s="295">
        <f>SUBTOTAL(9,C54:C56)</f>
        <v>61660</v>
      </c>
      <c r="D53" s="295">
        <f>'04'!E54</f>
        <v>140860</v>
      </c>
      <c r="E53" s="295">
        <f>SUM(E54:E56)</f>
        <v>40550</v>
      </c>
      <c r="F53" s="272">
        <f t="shared" si="5"/>
        <v>65.7638663639312</v>
      </c>
      <c r="G53" s="277"/>
      <c r="H53" s="273"/>
    </row>
    <row r="54" s="259" customFormat="1" ht="36" customHeight="1" spans="1:10">
      <c r="A54" s="300" t="s">
        <v>1213</v>
      </c>
      <c r="B54" s="275" t="s">
        <v>1214</v>
      </c>
      <c r="C54" s="295"/>
      <c r="D54" s="295">
        <f>'04'!E55</f>
        <v>55000</v>
      </c>
      <c r="E54" s="276"/>
      <c r="F54" s="272">
        <f t="shared" si="5"/>
        <v>0</v>
      </c>
      <c r="G54" s="277"/>
      <c r="H54" s="273"/>
    </row>
    <row r="55" s="259" customFormat="1" ht="36" customHeight="1" spans="1:10">
      <c r="A55" s="300" t="s">
        <v>1215</v>
      </c>
      <c r="B55" s="275" t="s">
        <v>1216</v>
      </c>
      <c r="C55" s="295">
        <v>61660</v>
      </c>
      <c r="D55" s="295">
        <f>'04'!E56</f>
        <v>85860</v>
      </c>
      <c r="E55" s="276">
        <v>40550</v>
      </c>
      <c r="F55" s="272">
        <f t="shared" si="5"/>
        <v>65.7638663639312</v>
      </c>
      <c r="G55" s="277"/>
      <c r="H55" s="273"/>
    </row>
    <row r="56" s="259" customFormat="1" ht="36" customHeight="1" spans="1:10">
      <c r="A56" s="300" t="s">
        <v>1217</v>
      </c>
      <c r="B56" s="275" t="s">
        <v>1218</v>
      </c>
      <c r="C56" s="295"/>
      <c r="D56" s="295">
        <f>'04'!E58</f>
        <v>0</v>
      </c>
      <c r="E56" s="276"/>
      <c r="F56" s="272">
        <f t="shared" si="5"/>
        <v>0</v>
      </c>
      <c r="G56" s="277"/>
      <c r="H56" s="273"/>
    </row>
    <row r="57" s="259" customFormat="1" ht="36" customHeight="1" spans="1:10">
      <c r="A57" s="300">
        <v>110110299</v>
      </c>
      <c r="B57" s="275" t="s">
        <v>1987</v>
      </c>
      <c r="C57" s="295"/>
      <c r="D57" s="295">
        <f>'04'!E57</f>
        <v>0</v>
      </c>
      <c r="E57" s="276"/>
      <c r="F57" s="272">
        <f t="shared" si="5"/>
        <v>0</v>
      </c>
      <c r="G57" s="277"/>
      <c r="H57" s="273"/>
    </row>
    <row r="58" ht="36" customHeight="1" spans="1:10">
      <c r="A58" s="296">
        <v>11022</v>
      </c>
      <c r="B58" s="202" t="s">
        <v>1988</v>
      </c>
      <c r="C58" s="171">
        <f>C59</f>
        <v>0</v>
      </c>
      <c r="D58" s="171">
        <f>'04'!E59</f>
        <v>0</v>
      </c>
      <c r="E58" s="171">
        <f>E59</f>
        <v>0</v>
      </c>
      <c r="F58" s="288">
        <f t="shared" si="5"/>
        <v>0</v>
      </c>
      <c r="G58" s="278">
        <f>IFERROR(IF(D58&lt;0,"",IFERROR(E58/D58,0))*100,0)</f>
        <v>0</v>
      </c>
      <c r="H58" s="279" t="s">
        <v>45</v>
      </c>
    </row>
    <row r="59" ht="36" customHeight="1" spans="1:10">
      <c r="A59" s="296">
        <v>1102201</v>
      </c>
      <c r="B59" s="290" t="s">
        <v>1989</v>
      </c>
      <c r="C59" s="171"/>
      <c r="D59" s="171">
        <f>'04'!E60</f>
        <v>0</v>
      </c>
      <c r="E59" s="147"/>
      <c r="F59" s="288">
        <f t="shared" si="5"/>
        <v>0</v>
      </c>
      <c r="G59" s="278">
        <f>IFERROR(IF(D59&lt;0,"",IFERROR(E59/D59,0))*100,0)</f>
        <v>0</v>
      </c>
      <c r="H59" s="279" t="s">
        <v>45</v>
      </c>
    </row>
    <row r="60" s="259" customFormat="1" ht="36" customHeight="1" spans="1:10">
      <c r="A60" s="301"/>
      <c r="B60" s="302" t="s">
        <v>135</v>
      </c>
      <c r="C60" s="294">
        <f>SUM(C28:C29,C35)</f>
        <v>105098</v>
      </c>
      <c r="D60" s="294">
        <f>SUM(D28:D29,D35)</f>
        <v>191071</v>
      </c>
      <c r="E60" s="294">
        <f>SUM(E28:E29,E35)</f>
        <v>77249</v>
      </c>
      <c r="F60" s="272">
        <f t="shared" si="5"/>
        <v>73.5018744409979</v>
      </c>
      <c r="G60" s="272">
        <f>IFERROR(IF(D60&lt;0,"",IFERROR(E60/D60,0))*100,0)</f>
        <v>40.4294738605021</v>
      </c>
      <c r="H60" s="273" t="str">
        <f>IF(LEN(A60)&lt;7,"是",IF(B60&lt;&gt;"",IF(SUM(D60:E60)&lt;&gt;0,"是","否"),"是"))</f>
        <v>是</v>
      </c>
      <c r="J60" s="274"/>
    </row>
    <row r="61" ht="69.95" customHeight="1" spans="1:10">
      <c r="B61" s="303"/>
      <c r="C61" s="304"/>
      <c r="D61" s="303"/>
      <c r="E61" s="303"/>
      <c r="F61" s="304"/>
      <c r="G61" s="303"/>
    </row>
    <row r="62" spans="1:10">
      <c r="C62" s="305"/>
      <c r="D62" s="305"/>
      <c r="E62" s="305"/>
    </row>
    <row r="64" ht="30.6" spans="1:10">
      <c r="B64" s="251" t="s">
        <v>136</v>
      </c>
      <c r="C64" s="251" t="b">
        <f>C60='15'!C359</f>
        <v>1</v>
      </c>
      <c r="D64" s="251" t="b">
        <f>ROUND(D60,0)=ROUND('15'!D359,0)</f>
        <v>1</v>
      </c>
      <c r="E64" s="251" t="b">
        <f>E60='15'!E359</f>
        <v>1</v>
      </c>
    </row>
    <row r="65" ht="30.6" spans="2:5">
      <c r="B65" s="251" t="s">
        <v>137</v>
      </c>
      <c r="C65" s="251">
        <f>C60-'15'!C359</f>
        <v>0</v>
      </c>
      <c r="D65" s="254">
        <f>D60-'15'!D359</f>
        <v>0</v>
      </c>
      <c r="E65" s="306">
        <f>E60-'15'!E359</f>
        <v>0</v>
      </c>
    </row>
    <row r="67" spans="2:5">
      <c r="C67" s="305"/>
      <c r="D67" s="305"/>
      <c r="E67" s="305"/>
    </row>
    <row r="68" spans="2:5">
      <c r="C68" s="305"/>
      <c r="D68" s="305"/>
      <c r="E68" s="305"/>
    </row>
    <row r="69" spans="2:5">
      <c r="C69" s="305"/>
      <c r="D69" s="305"/>
      <c r="E69" s="305"/>
    </row>
    <row r="70" spans="2:5">
      <c r="C70" s="305"/>
      <c r="D70" s="305"/>
      <c r="E70" s="305"/>
    </row>
    <row r="72" spans="2:5">
      <c r="C72" s="305"/>
      <c r="D72" s="305"/>
      <c r="E72" s="305"/>
    </row>
  </sheetData>
  <autoFilter xmlns:etc="http://www.wps.cn/officeDocument/2017/etCustomData" ref="A3:H61" etc:filterBottomFollowUsedRange="0">
    <extLst/>
  </autoFilter>
  <mergeCells count="2">
    <mergeCell ref="B1:G1"/>
    <mergeCell ref="B61:G61"/>
  </mergeCells>
  <conditionalFormatting sqref="B29">
    <cfRule type="expression" dxfId="1" priority="35" stopIfTrue="1">
      <formula>"len($A:$A)=3"</formula>
    </cfRule>
  </conditionalFormatting>
  <conditionalFormatting sqref="D31">
    <cfRule type="expression" dxfId="1" priority="1" stopIfTrue="1">
      <formula>"len($A:$A)=3"</formula>
    </cfRule>
  </conditionalFormatting>
  <conditionalFormatting sqref="B33">
    <cfRule type="expression" dxfId="1" priority="26" stopIfTrue="1">
      <formula>"len($A:$A)=3"</formula>
    </cfRule>
  </conditionalFormatting>
  <conditionalFormatting sqref="B34">
    <cfRule type="expression" dxfId="1" priority="24" stopIfTrue="1">
      <formula>"len($A:$A)=3"</formula>
    </cfRule>
  </conditionalFormatting>
  <conditionalFormatting sqref="B35">
    <cfRule type="expression" dxfId="1" priority="33" stopIfTrue="1">
      <formula>"len($A:$A)=3"</formula>
    </cfRule>
  </conditionalFormatting>
  <conditionalFormatting sqref="C50:D50">
    <cfRule type="expression" dxfId="1" priority="7" stopIfTrue="1">
      <formula>"len($A:$A)=3"</formula>
    </cfRule>
  </conditionalFormatting>
  <conditionalFormatting sqref="B59">
    <cfRule type="expression" dxfId="1" priority="3" stopIfTrue="1">
      <formula>"len($A:$A)=3"</formula>
    </cfRule>
  </conditionalFormatting>
  <conditionalFormatting sqref="C64:E64">
    <cfRule type="containsText" dxfId="5" priority="14" operator="between" text="FALSE">
      <formula>NOT(ISERROR(SEARCH("FALSE",C64)))</formula>
    </cfRule>
  </conditionalFormatting>
  <conditionalFormatting sqref="C65:E65">
    <cfRule type="cellIs" dxfId="4" priority="15" operator="notEqual">
      <formula>0</formula>
    </cfRule>
  </conditionalFormatting>
  <conditionalFormatting sqref="B31:B32">
    <cfRule type="expression" dxfId="1" priority="11" stopIfTrue="1">
      <formula>"len($A:$A)=3"</formula>
    </cfRule>
  </conditionalFormatting>
  <conditionalFormatting sqref="C31:C34">
    <cfRule type="expression" dxfId="1" priority="18" stopIfTrue="1">
      <formula>"len($A:$A)=3"</formula>
    </cfRule>
  </conditionalFormatting>
  <conditionalFormatting sqref="C35:E36 C29:E30">
    <cfRule type="expression" dxfId="1" priority="34" stopIfTrue="1">
      <formula>"len($A:$A)=3"</formula>
    </cfRule>
  </conditionalFormatting>
  <conditionalFormatting sqref="B37:B47 B49">
    <cfRule type="expression" dxfId="1" priority="8" stopIfTrue="1">
      <formula>"len($A:$A)=3"</formula>
    </cfRule>
  </conditionalFormatting>
  <conditionalFormatting sqref="C37:C47 C48:E48 C49">
    <cfRule type="expression" dxfId="1" priority="16" stopIfTrue="1">
      <formula>"len($A:$A)=3"</formula>
    </cfRule>
  </conditionalFormatting>
  <conditionalFormatting sqref="C51:D59 E52:E53 E58">
    <cfRule type="expression" dxfId="1" priority="6" stopIfTrue="1">
      <formula>"len($A:$A)=3"</formula>
    </cfRule>
  </conditionalFormatting>
  <printOptions horizontalCentered="1"/>
  <pageMargins left="0.472222222222222" right="0.393055555555556" top="0.747916666666667" bottom="0.747916666666667" header="0.314583333333333" footer="0.314583333333333"/>
  <pageSetup paperSize="9" scale="49" orientation="portrait"/>
  <headerFooter alignWithMargins="0">
    <oddFooter>&amp;C&amp;18-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9">
    <tabColor rgb="FF92D050"/>
  </sheetPr>
  <dimension ref="A1:J372"/>
  <sheetViews>
    <sheetView showZeros="0" tabSelected="1" view="pageBreakPreview" zoomScale="70" zoomScaleNormal="85" workbookViewId="0">
      <pane xSplit="2" ySplit="3" topLeftCell="C258" activePane="bottomRight" state="frozen"/>
      <selection/>
      <selection pane="topRight"/>
      <selection pane="bottomLeft"/>
      <selection pane="bottomRight" activeCell="B272" sqref="B272"/>
    </sheetView>
  </sheetViews>
  <sheetFormatPr defaultColWidth="9" defaultRowHeight="15.6"/>
  <cols>
    <col min="1" max="1" width="17.9166666666667" style="181" customWidth="1"/>
    <col min="2" max="2" width="85.8888888888889" style="181" customWidth="1"/>
    <col min="3" max="4" width="22.6296296296296" style="181" customWidth="1"/>
    <col min="5" max="5" width="22.3611111111111" style="181" customWidth="1"/>
    <col min="6" max="7" width="22.6296296296296" style="183" customWidth="1"/>
    <col min="8" max="8" width="3.87962962962963" style="184" customWidth="1"/>
    <col min="9" max="9" width="4.2962962962963" style="181" customWidth="1"/>
    <col min="10" max="10" width="14.2962962962963" style="181" customWidth="1"/>
    <col min="11" max="11" width="9.99074074074074" style="181" customWidth="1"/>
    <col min="12" max="16384" width="9" style="181"/>
  </cols>
  <sheetData>
    <row r="1" ht="45" customHeight="1" spans="1:9">
      <c r="B1" s="185" t="str">
        <f>YEAR(封面!$B$8)&amp;"年通海县政府性基金预算支出预算表"</f>
        <v>2026年通海县政府性基金预算支出预算表</v>
      </c>
      <c r="C1" s="186"/>
      <c r="D1" s="185"/>
      <c r="E1" s="185"/>
      <c r="F1" s="186"/>
      <c r="G1" s="185"/>
    </row>
    <row r="2" s="176" customFormat="1" ht="20.1" customHeight="1" spans="1:9">
      <c r="B2" s="187" t="s">
        <v>1990</v>
      </c>
      <c r="C2" s="187"/>
      <c r="D2" s="187"/>
      <c r="E2" s="187"/>
      <c r="F2" s="188" t="s">
        <v>10</v>
      </c>
      <c r="G2" s="189" t="s">
        <v>10</v>
      </c>
      <c r="H2" s="190"/>
    </row>
    <row r="3" s="177" customFormat="1" ht="45" customHeight="1" spans="1:9">
      <c r="A3" s="191" t="s">
        <v>11</v>
      </c>
      <c r="B3" s="192" t="s">
        <v>12</v>
      </c>
      <c r="C3" s="191" t="str">
        <f>YEAR(封面!$B$8)-1&amp;"年预算数"</f>
        <v>2025年预算数</v>
      </c>
      <c r="D3" s="191" t="str">
        <f>YEAR(封面!$B$8)-1&amp;"年执行数"</f>
        <v>2025年执行数</v>
      </c>
      <c r="E3" s="193" t="str">
        <f>YEAR(封面!$B$8)&amp;"年预算数"</f>
        <v>2026年预算数</v>
      </c>
      <c r="F3" s="191" t="s">
        <v>1981</v>
      </c>
      <c r="G3" s="191" t="s">
        <v>1694</v>
      </c>
      <c r="H3" s="194" t="s">
        <v>13</v>
      </c>
      <c r="I3" s="177" t="s">
        <v>184</v>
      </c>
    </row>
    <row r="4" s="178" customFormat="1" ht="22" customHeight="1" spans="1:9">
      <c r="A4" s="195">
        <v>205</v>
      </c>
      <c r="B4" s="196" t="s">
        <v>1991</v>
      </c>
      <c r="C4" s="197">
        <f>C5</f>
        <v>0</v>
      </c>
      <c r="D4" s="197">
        <f>D5</f>
        <v>0</v>
      </c>
      <c r="E4" s="197">
        <f>E5</f>
        <v>0</v>
      </c>
      <c r="F4" s="198">
        <f t="shared" ref="F4:F11" si="0">IF(C4&lt;0,"",IFERROR(E4/C4,0))*100</f>
        <v>0</v>
      </c>
      <c r="G4" s="199">
        <f t="shared" ref="G4:G67" si="1">IFERROR(IF(D4&lt;0,"",IFERROR(E4/D4,0))*100,0)</f>
        <v>0</v>
      </c>
      <c r="H4" s="200" t="str">
        <f>IF(LEN(A4)=3,"是",IF(B4&lt;&gt;"",IF(SUM(C4:E4)&lt;&gt;0,"是","否"),"否"))</f>
        <v>是</v>
      </c>
      <c r="I4" s="180" t="str">
        <f>IF(LEN(A4)=3,"类",IF(LEN(A4)=5,"款","项"))</f>
        <v>类</v>
      </c>
    </row>
    <row r="5" s="179" customFormat="1" ht="36" customHeight="1" spans="1:9">
      <c r="A5" s="201">
        <v>20598</v>
      </c>
      <c r="B5" s="202" t="s">
        <v>1992</v>
      </c>
      <c r="C5" s="147">
        <f>SUM(C6:C10)</f>
        <v>0</v>
      </c>
      <c r="D5" s="147">
        <f>SUM(D6:D10)</f>
        <v>0</v>
      </c>
      <c r="E5" s="147">
        <f>SUM(E6:E10)</f>
        <v>0</v>
      </c>
      <c r="F5" s="203">
        <f t="shared" si="0"/>
        <v>0</v>
      </c>
      <c r="G5" s="203">
        <f t="shared" si="1"/>
        <v>0</v>
      </c>
      <c r="H5" s="204" t="str">
        <f>IF(LEN(A5)=3,"是",IF(B5&lt;&gt;"",IF(SUM(C5:E5)&lt;&gt;0,"是","否"),"否"))</f>
        <v>否</v>
      </c>
      <c r="I5" s="181" t="str">
        <f>IF(LEN(A5)=3,"类",IF(LEN(A5)=5,"款","项"))</f>
        <v>款</v>
      </c>
    </row>
    <row r="6" s="179" customFormat="1" ht="45" customHeight="1" spans="1:9">
      <c r="A6" s="201">
        <v>2059801</v>
      </c>
      <c r="B6" s="205" t="s">
        <v>1993</v>
      </c>
      <c r="C6" s="206">
        <f>SUMIF('05'!$A$5:$A$360,'15'!A6,'05'!$D$5:$D$360)</f>
        <v>0</v>
      </c>
      <c r="D6" s="206">
        <f>SUMIF('05'!$A$5:$A$332,A6,'05'!$E$5:$E$332)</f>
        <v>0</v>
      </c>
      <c r="E6" s="147">
        <v>0</v>
      </c>
      <c r="F6" s="203">
        <f t="shared" si="0"/>
        <v>0</v>
      </c>
      <c r="G6" s="203">
        <f t="shared" si="1"/>
        <v>0</v>
      </c>
      <c r="H6" s="204" t="str">
        <f>IF(LEN(A6)=3,"是",IF(B6&lt;&gt;"",IF(SUM(C6:E6)&lt;&gt;0,"是","否"),"是"))</f>
        <v>否</v>
      </c>
      <c r="I6" s="181" t="str">
        <f>IF(LEN(A6)=3,"类",IF(LEN(A6)=5,"款","项"))</f>
        <v>项</v>
      </c>
    </row>
    <row r="7" s="179" customFormat="1" ht="45" customHeight="1" spans="1:9">
      <c r="A7" s="201">
        <v>2059802</v>
      </c>
      <c r="B7" s="205" t="s">
        <v>419</v>
      </c>
      <c r="C7" s="206">
        <f>SUMIF('05'!$A$5:$A$360,'15'!A7,'05'!$D$5:$D$360)</f>
        <v>0</v>
      </c>
      <c r="D7" s="206">
        <f>SUMIF('05'!$A$5:$A$332,A7,'05'!$E$5:$E$332)</f>
        <v>0</v>
      </c>
      <c r="E7" s="147">
        <v>0</v>
      </c>
      <c r="F7" s="203">
        <f t="shared" si="0"/>
        <v>0</v>
      </c>
      <c r="G7" s="203">
        <f t="shared" si="1"/>
        <v>0</v>
      </c>
      <c r="H7" s="204" t="str">
        <f t="shared" ref="H7:H34" si="2">IF(LEN(A7)=3,"是",IF(B7&lt;&gt;"",IF(SUM(C7:E7)&lt;&gt;0,"是","否"),"是"))</f>
        <v>否</v>
      </c>
      <c r="I7" s="181" t="str">
        <f t="shared" ref="I7:I34" si="3">IF(LEN(A7)=3,"类",IF(LEN(A7)=5,"款","项"))</f>
        <v>项</v>
      </c>
    </row>
    <row r="8" s="179" customFormat="1" ht="45" customHeight="1" spans="1:9">
      <c r="A8" s="201">
        <v>2059803</v>
      </c>
      <c r="B8" s="205" t="s">
        <v>421</v>
      </c>
      <c r="C8" s="206">
        <f>SUMIF('05'!$A$5:$A$360,'15'!A8,'05'!$D$5:$D$360)</f>
        <v>0</v>
      </c>
      <c r="D8" s="206">
        <f>SUMIF('05'!$A$5:$A$332,A8,'05'!$E$5:$E$332)</f>
        <v>0</v>
      </c>
      <c r="E8" s="147">
        <v>0</v>
      </c>
      <c r="F8" s="203">
        <f t="shared" si="0"/>
        <v>0</v>
      </c>
      <c r="G8" s="203">
        <f t="shared" si="1"/>
        <v>0</v>
      </c>
      <c r="H8" s="204" t="str">
        <f t="shared" si="2"/>
        <v>否</v>
      </c>
      <c r="I8" s="181" t="str">
        <f t="shared" si="3"/>
        <v>项</v>
      </c>
    </row>
    <row r="9" s="179" customFormat="1" ht="45" customHeight="1" spans="1:9">
      <c r="A9" s="201">
        <v>2059804</v>
      </c>
      <c r="B9" s="205" t="s">
        <v>441</v>
      </c>
      <c r="C9" s="206">
        <f>SUMIF('05'!$A$5:$A$360,'15'!A9,'05'!$D$5:$D$360)</f>
        <v>0</v>
      </c>
      <c r="D9" s="206">
        <f>SUMIF('05'!$A$5:$A$332,A9,'05'!$E$5:$E$332)</f>
        <v>0</v>
      </c>
      <c r="E9" s="147">
        <v>0</v>
      </c>
      <c r="F9" s="203">
        <f t="shared" si="0"/>
        <v>0</v>
      </c>
      <c r="G9" s="203">
        <f t="shared" si="1"/>
        <v>0</v>
      </c>
      <c r="H9" s="204" t="str">
        <f t="shared" si="2"/>
        <v>否</v>
      </c>
      <c r="I9" s="181" t="str">
        <f t="shared" si="3"/>
        <v>项</v>
      </c>
    </row>
    <row r="10" s="179" customFormat="1" ht="45" customHeight="1" spans="1:9">
      <c r="A10" s="201">
        <v>2059899</v>
      </c>
      <c r="B10" s="205" t="s">
        <v>458</v>
      </c>
      <c r="C10" s="206">
        <f>SUMIF('05'!$A$5:$A$360,'15'!A10,'05'!$D$5:$D$360)</f>
        <v>0</v>
      </c>
      <c r="D10" s="206">
        <f>SUMIF('05'!$A$5:$A$332,A10,'05'!$E$5:$E$332)</f>
        <v>0</v>
      </c>
      <c r="E10" s="147">
        <v>0</v>
      </c>
      <c r="F10" s="203">
        <f t="shared" si="0"/>
        <v>0</v>
      </c>
      <c r="G10" s="203">
        <f t="shared" si="1"/>
        <v>0</v>
      </c>
      <c r="H10" s="204" t="str">
        <f t="shared" si="2"/>
        <v>否</v>
      </c>
      <c r="I10" s="181" t="str">
        <f t="shared" si="3"/>
        <v>项</v>
      </c>
    </row>
    <row r="11" s="178" customFormat="1" ht="22" customHeight="1" spans="1:9">
      <c r="A11" s="195">
        <v>206</v>
      </c>
      <c r="B11" s="196" t="s">
        <v>1994</v>
      </c>
      <c r="C11" s="207">
        <f>C12</f>
        <v>0</v>
      </c>
      <c r="D11" s="207">
        <f>D12</f>
        <v>0</v>
      </c>
      <c r="E11" s="207">
        <f>E12</f>
        <v>0</v>
      </c>
      <c r="F11" s="198">
        <f t="shared" si="0"/>
        <v>0</v>
      </c>
      <c r="G11" s="199">
        <f t="shared" si="1"/>
        <v>0</v>
      </c>
      <c r="H11" s="200" t="str">
        <f>IF(LEN(A11)=3,"是",IF(B11&lt;&gt;"",IF(SUM(C11:E11)&lt;&gt;0,"是","否"),"否"))</f>
        <v>是</v>
      </c>
      <c r="I11" s="180" t="str">
        <f t="shared" si="3"/>
        <v>类</v>
      </c>
    </row>
    <row r="12" s="179" customFormat="1" ht="45" customHeight="1" spans="1:9">
      <c r="A12" s="201">
        <v>20698</v>
      </c>
      <c r="B12" s="202" t="s">
        <v>1992</v>
      </c>
      <c r="C12" s="147">
        <f>SUM(C13:C18)</f>
        <v>0</v>
      </c>
      <c r="D12" s="147">
        <f>SUM(D13:D18)</f>
        <v>0</v>
      </c>
      <c r="E12" s="147">
        <f>SUM(E13:E18)</f>
        <v>0</v>
      </c>
      <c r="F12" s="203">
        <f t="shared" ref="F12:F19" si="4">IF(C12&lt;0,"",IFERROR(E12/C12,0))*100</f>
        <v>0</v>
      </c>
      <c r="G12" s="203">
        <f t="shared" si="1"/>
        <v>0</v>
      </c>
      <c r="H12" s="204" t="str">
        <f>IF(LEN(A12)=3,"是",IF(B12&lt;&gt;"",IF(SUM(C12:E12)&lt;&gt;0,"是","否"),"否"))</f>
        <v>否</v>
      </c>
      <c r="I12" s="181" t="str">
        <f t="shared" si="3"/>
        <v>款</v>
      </c>
    </row>
    <row r="13" s="179" customFormat="1" ht="45" customHeight="1" spans="1:9">
      <c r="A13" s="201">
        <v>2069801</v>
      </c>
      <c r="B13" s="205" t="s">
        <v>461</v>
      </c>
      <c r="C13" s="206">
        <f>SUMIF('05'!$A$5:$A$360,'15'!A13,'05'!$D$5:$D$360)</f>
        <v>0</v>
      </c>
      <c r="D13" s="206">
        <f>SUMIF('05'!$A$5:$A$332,A13,'05'!$E$5:$E$332)</f>
        <v>0</v>
      </c>
      <c r="E13" s="147">
        <v>0</v>
      </c>
      <c r="F13" s="203">
        <f t="shared" si="4"/>
        <v>0</v>
      </c>
      <c r="G13" s="203">
        <f t="shared" si="1"/>
        <v>0</v>
      </c>
      <c r="H13" s="204" t="str">
        <f t="shared" si="2"/>
        <v>否</v>
      </c>
      <c r="I13" s="181" t="str">
        <f t="shared" si="3"/>
        <v>项</v>
      </c>
    </row>
    <row r="14" s="179" customFormat="1" ht="45" customHeight="1" spans="1:9">
      <c r="A14" s="201">
        <v>2069802</v>
      </c>
      <c r="B14" s="205" t="s">
        <v>470</v>
      </c>
      <c r="C14" s="206">
        <f>SUMIF('05'!$A$5:$A$360,'15'!A14,'05'!$D$5:$D$360)</f>
        <v>0</v>
      </c>
      <c r="D14" s="206">
        <f>SUMIF('05'!$A$5:$A$332,A14,'05'!$E$5:$E$332)</f>
        <v>0</v>
      </c>
      <c r="E14" s="147">
        <v>0</v>
      </c>
      <c r="F14" s="203">
        <f t="shared" si="4"/>
        <v>0</v>
      </c>
      <c r="G14" s="203">
        <f t="shared" si="1"/>
        <v>0</v>
      </c>
      <c r="H14" s="204" t="str">
        <f t="shared" si="2"/>
        <v>否</v>
      </c>
      <c r="I14" s="181" t="str">
        <f t="shared" si="3"/>
        <v>项</v>
      </c>
    </row>
    <row r="15" s="179" customFormat="1" ht="45" customHeight="1" spans="1:9">
      <c r="A15" s="201">
        <v>2069803</v>
      </c>
      <c r="B15" s="205" t="s">
        <v>475</v>
      </c>
      <c r="C15" s="206">
        <f>SUMIF('05'!$A$5:$A$360,'15'!A15,'05'!$D$5:$D$360)</f>
        <v>0</v>
      </c>
      <c r="D15" s="206">
        <f>SUMIF('05'!$A$5:$A$332,A15,'05'!$E$5:$E$332)</f>
        <v>0</v>
      </c>
      <c r="E15" s="147">
        <v>0</v>
      </c>
      <c r="F15" s="203">
        <f t="shared" si="4"/>
        <v>0</v>
      </c>
      <c r="G15" s="203">
        <f t="shared" si="1"/>
        <v>0</v>
      </c>
      <c r="H15" s="204" t="str">
        <f t="shared" si="2"/>
        <v>否</v>
      </c>
      <c r="I15" s="181" t="str">
        <f t="shared" si="3"/>
        <v>项</v>
      </c>
    </row>
    <row r="16" s="179" customFormat="1" ht="45" customHeight="1" spans="1:9">
      <c r="A16" s="201">
        <v>2069804</v>
      </c>
      <c r="B16" s="205" t="s">
        <v>479</v>
      </c>
      <c r="C16" s="206">
        <f>SUMIF('05'!$A$5:$A$360,'15'!A16,'05'!$D$5:$D$360)</f>
        <v>0</v>
      </c>
      <c r="D16" s="206">
        <f>SUMIF('05'!$A$5:$A$332,A16,'05'!$E$5:$E$332)</f>
        <v>0</v>
      </c>
      <c r="E16" s="147">
        <v>0</v>
      </c>
      <c r="F16" s="203">
        <f t="shared" si="4"/>
        <v>0</v>
      </c>
      <c r="G16" s="203">
        <f t="shared" si="1"/>
        <v>0</v>
      </c>
      <c r="H16" s="204" t="str">
        <f t="shared" si="2"/>
        <v>否</v>
      </c>
      <c r="I16" s="181" t="str">
        <f t="shared" si="3"/>
        <v>项</v>
      </c>
    </row>
    <row r="17" s="179" customFormat="1" ht="45" customHeight="1" spans="1:10">
      <c r="A17" s="201">
        <v>2069805</v>
      </c>
      <c r="B17" s="205" t="s">
        <v>498</v>
      </c>
      <c r="C17" s="206">
        <f>SUMIF('05'!$A$5:$A$360,'15'!A17,'05'!$D$5:$D$360)</f>
        <v>0</v>
      </c>
      <c r="D17" s="206">
        <f>SUMIF('05'!$A$5:$A$332,A17,'05'!$E$5:$E$332)</f>
        <v>0</v>
      </c>
      <c r="E17" s="147">
        <v>0</v>
      </c>
      <c r="F17" s="203">
        <f t="shared" si="4"/>
        <v>0</v>
      </c>
      <c r="G17" s="203">
        <f t="shared" si="1"/>
        <v>0</v>
      </c>
      <c r="H17" s="204" t="str">
        <f t="shared" si="2"/>
        <v>否</v>
      </c>
      <c r="I17" s="181" t="str">
        <f t="shared" si="3"/>
        <v>项</v>
      </c>
    </row>
    <row r="18" s="179" customFormat="1" ht="45" customHeight="1" spans="1:10">
      <c r="A18" s="201">
        <v>2069899</v>
      </c>
      <c r="B18" s="205" t="s">
        <v>1995</v>
      </c>
      <c r="C18" s="206">
        <f>SUMIF('05'!$A$5:$A$360,'15'!A18,'05'!$D$5:$D$360)</f>
        <v>0</v>
      </c>
      <c r="D18" s="206">
        <f>SUMIF('05'!$A$5:$A$332,A18,'05'!$E$5:$E$332)</f>
        <v>0</v>
      </c>
      <c r="E18" s="147">
        <v>0</v>
      </c>
      <c r="F18" s="203">
        <f t="shared" si="4"/>
        <v>0</v>
      </c>
      <c r="G18" s="203">
        <f t="shared" si="1"/>
        <v>0</v>
      </c>
      <c r="H18" s="204" t="str">
        <f t="shared" si="2"/>
        <v>否</v>
      </c>
      <c r="I18" s="181" t="str">
        <f t="shared" si="3"/>
        <v>项</v>
      </c>
    </row>
    <row r="19" s="180" customFormat="1" ht="22" customHeight="1" spans="1:10">
      <c r="A19" s="208" t="s">
        <v>1239</v>
      </c>
      <c r="B19" s="196" t="s">
        <v>1240</v>
      </c>
      <c r="C19" s="197">
        <f>SUM(C20,C26,C32,C35)</f>
        <v>0</v>
      </c>
      <c r="D19" s="197">
        <f>SUM(D20,D26,D32,D35)</f>
        <v>0</v>
      </c>
      <c r="E19" s="197">
        <f>SUM(E20,E26,E32,E35)</f>
        <v>1</v>
      </c>
      <c r="F19" s="198">
        <f t="shared" si="4"/>
        <v>0</v>
      </c>
      <c r="G19" s="199">
        <f t="shared" si="1"/>
        <v>0</v>
      </c>
      <c r="H19" s="200" t="str">
        <f>IF(LEN(A19)=3,"是",IF(B19&lt;&gt;"",IF(SUM(C19:E19)&lt;&gt;0,"是","否"),"否"))</f>
        <v>是</v>
      </c>
      <c r="I19" s="180" t="str">
        <f t="shared" si="3"/>
        <v>类</v>
      </c>
    </row>
    <row r="20" s="180" customFormat="1" ht="22" customHeight="1" spans="1:10">
      <c r="A20" s="209" t="s">
        <v>1996</v>
      </c>
      <c r="B20" s="210" t="s">
        <v>1241</v>
      </c>
      <c r="C20" s="207">
        <f>SUM(C21:C25)</f>
        <v>0</v>
      </c>
      <c r="D20" s="207">
        <f>SUM(D21:D25)</f>
        <v>0</v>
      </c>
      <c r="E20" s="207">
        <f>SUM(E21:E25)</f>
        <v>1</v>
      </c>
      <c r="F20" s="211">
        <f t="shared" ref="F20:F47" si="5">IF(C20&lt;0,"",IFERROR(E20/C20,0))*100</f>
        <v>0</v>
      </c>
      <c r="G20" s="211">
        <f t="shared" si="1"/>
        <v>0</v>
      </c>
      <c r="H20" s="200" t="str">
        <f>IF(LEN(A20)=3,"是",IF(B20&lt;&gt;"",IF(SUM(C20:E20)&lt;&gt;0,"是","否"),"否"))</f>
        <v>是</v>
      </c>
      <c r="I20" s="180" t="str">
        <f t="shared" si="3"/>
        <v>款</v>
      </c>
    </row>
    <row r="21" s="180" customFormat="1" ht="22" customHeight="1" spans="1:10">
      <c r="A21" s="209" t="s">
        <v>1997</v>
      </c>
      <c r="B21" s="212" t="s">
        <v>1242</v>
      </c>
      <c r="C21" s="213">
        <f>SUMIF('05'!$A$5:$A$360,'15'!A21,'05'!$D$5:$D$360)</f>
        <v>0</v>
      </c>
      <c r="D21" s="213">
        <f>SUMIF('05'!$A$5:$A$332,A21,'05'!$E$5:$E$332)</f>
        <v>0</v>
      </c>
      <c r="E21" s="207">
        <v>1</v>
      </c>
      <c r="F21" s="211">
        <f t="shared" si="5"/>
        <v>0</v>
      </c>
      <c r="G21" s="211">
        <f t="shared" si="1"/>
        <v>0</v>
      </c>
      <c r="H21" s="200" t="str">
        <f t="shared" si="2"/>
        <v>是</v>
      </c>
      <c r="I21" s="180" t="str">
        <f t="shared" si="3"/>
        <v>项</v>
      </c>
      <c r="J21" s="214"/>
    </row>
    <row r="22" ht="36" customHeight="1" spans="1:10">
      <c r="A22" s="215" t="s">
        <v>1998</v>
      </c>
      <c r="B22" s="205" t="s">
        <v>1243</v>
      </c>
      <c r="C22" s="206">
        <f>SUMIF('05'!$A$5:$A$360,'15'!A22,'05'!$D$5:$D$360)</f>
        <v>0</v>
      </c>
      <c r="D22" s="206">
        <f>SUMIF('05'!$A$5:$A$332,A22,'05'!$E$5:$E$332)</f>
        <v>0</v>
      </c>
      <c r="E22" s="147">
        <v>0</v>
      </c>
      <c r="F22" s="203">
        <f t="shared" si="5"/>
        <v>0</v>
      </c>
      <c r="G22" s="203">
        <f t="shared" si="1"/>
        <v>0</v>
      </c>
      <c r="H22" s="204" t="str">
        <f t="shared" si="2"/>
        <v>否</v>
      </c>
      <c r="I22" s="181" t="str">
        <f t="shared" si="3"/>
        <v>项</v>
      </c>
    </row>
    <row r="23" ht="36" customHeight="1" spans="1:10">
      <c r="A23" s="215" t="s">
        <v>1999</v>
      </c>
      <c r="B23" s="205" t="s">
        <v>1244</v>
      </c>
      <c r="C23" s="206">
        <f>SUMIF('05'!$A$5:$A$360,'15'!A23,'05'!$D$5:$D$360)</f>
        <v>0</v>
      </c>
      <c r="D23" s="206">
        <f>SUMIF('05'!$A$5:$A$332,A23,'05'!$E$5:$E$332)</f>
        <v>0</v>
      </c>
      <c r="E23" s="147">
        <v>0</v>
      </c>
      <c r="F23" s="203">
        <f t="shared" si="5"/>
        <v>0</v>
      </c>
      <c r="G23" s="203">
        <f t="shared" si="1"/>
        <v>0</v>
      </c>
      <c r="H23" s="204" t="str">
        <f t="shared" si="2"/>
        <v>否</v>
      </c>
      <c r="I23" s="181" t="str">
        <f t="shared" si="3"/>
        <v>项</v>
      </c>
    </row>
    <row r="24" s="181" customFormat="1" ht="36" customHeight="1" spans="1:10">
      <c r="A24" s="215" t="s">
        <v>2000</v>
      </c>
      <c r="B24" s="205" t="s">
        <v>1245</v>
      </c>
      <c r="C24" s="206">
        <f>SUMIF('05'!$A$5:$A$360,'15'!A24,'05'!$D$5:$D$360)</f>
        <v>0</v>
      </c>
      <c r="D24" s="206">
        <f>SUMIF('05'!$A$5:$A$332,A24,'05'!$E$5:$E$332)</f>
        <v>0</v>
      </c>
      <c r="E24" s="147">
        <v>0</v>
      </c>
      <c r="F24" s="203">
        <f t="shared" si="5"/>
        <v>0</v>
      </c>
      <c r="G24" s="203">
        <f t="shared" si="1"/>
        <v>0</v>
      </c>
      <c r="H24" s="204" t="str">
        <f t="shared" si="2"/>
        <v>否</v>
      </c>
      <c r="I24" s="181" t="str">
        <f t="shared" si="3"/>
        <v>项</v>
      </c>
    </row>
    <row r="25" ht="36" customHeight="1" spans="1:10">
      <c r="A25" s="215" t="s">
        <v>2001</v>
      </c>
      <c r="B25" s="205" t="s">
        <v>1246</v>
      </c>
      <c r="C25" s="206">
        <f>SUMIF('05'!$A$5:$A$360,'15'!A25,'05'!$D$5:$D$360)</f>
        <v>0</v>
      </c>
      <c r="D25" s="206">
        <f>SUMIF('05'!$A$5:$A$332,A25,'05'!$E$5:$E$332)</f>
        <v>0</v>
      </c>
      <c r="E25" s="147">
        <v>0</v>
      </c>
      <c r="F25" s="203">
        <f t="shared" si="5"/>
        <v>0</v>
      </c>
      <c r="G25" s="203">
        <f t="shared" si="1"/>
        <v>0</v>
      </c>
      <c r="H25" s="204" t="str">
        <f t="shared" si="2"/>
        <v>否</v>
      </c>
      <c r="I25" s="181" t="str">
        <f t="shared" si="3"/>
        <v>项</v>
      </c>
    </row>
    <row r="26" ht="36" customHeight="1" spans="1:10">
      <c r="A26" s="215" t="s">
        <v>2002</v>
      </c>
      <c r="B26" s="202" t="s">
        <v>1247</v>
      </c>
      <c r="C26" s="147">
        <f>SUM(C27:C31)</f>
        <v>0</v>
      </c>
      <c r="D26" s="147">
        <f>SUM(D27:D31)</f>
        <v>0</v>
      </c>
      <c r="E26" s="147">
        <f>SUM(E27:E31)</f>
        <v>0</v>
      </c>
      <c r="F26" s="203">
        <f t="shared" si="5"/>
        <v>0</v>
      </c>
      <c r="G26" s="203">
        <f t="shared" si="1"/>
        <v>0</v>
      </c>
      <c r="H26" s="204" t="str">
        <f>IF(LEN(A26)=3,"是",IF(B26&lt;&gt;"",IF(SUM(C26:E26)&lt;&gt;0,"是","否"),"否"))</f>
        <v>否</v>
      </c>
      <c r="I26" s="181" t="str">
        <f t="shared" si="3"/>
        <v>款</v>
      </c>
    </row>
    <row r="27" s="181" customFormat="1" ht="36" customHeight="1" spans="1:10">
      <c r="A27" s="215" t="s">
        <v>2003</v>
      </c>
      <c r="B27" s="205" t="s">
        <v>1248</v>
      </c>
      <c r="C27" s="206">
        <f>SUMIF('05'!$A$5:$A$360,'15'!A27,'05'!$D$5:$D$360)</f>
        <v>0</v>
      </c>
      <c r="D27" s="206">
        <f>SUMIF('05'!$A$5:$A$332,A27,'05'!$E$5:$E$332)</f>
        <v>0</v>
      </c>
      <c r="E27" s="147">
        <v>0</v>
      </c>
      <c r="F27" s="203">
        <f t="shared" si="5"/>
        <v>0</v>
      </c>
      <c r="G27" s="203">
        <f t="shared" si="1"/>
        <v>0</v>
      </c>
      <c r="H27" s="204" t="str">
        <f t="shared" si="2"/>
        <v>否</v>
      </c>
      <c r="I27" s="181" t="str">
        <f t="shared" si="3"/>
        <v>项</v>
      </c>
    </row>
    <row r="28" ht="36" customHeight="1" spans="1:10">
      <c r="A28" s="215" t="s">
        <v>2004</v>
      </c>
      <c r="B28" s="205" t="s">
        <v>1249</v>
      </c>
      <c r="C28" s="206">
        <f>SUMIF('05'!$A$5:$A$360,'15'!A28,'05'!$D$5:$D$360)</f>
        <v>0</v>
      </c>
      <c r="D28" s="206">
        <f>SUMIF('05'!$A$5:$A$332,A28,'05'!$E$5:$E$332)</f>
        <v>0</v>
      </c>
      <c r="E28" s="147">
        <v>0</v>
      </c>
      <c r="F28" s="203">
        <f t="shared" si="5"/>
        <v>0</v>
      </c>
      <c r="G28" s="203">
        <f t="shared" si="1"/>
        <v>0</v>
      </c>
      <c r="H28" s="204" t="str">
        <f t="shared" si="2"/>
        <v>否</v>
      </c>
      <c r="I28" s="181" t="str">
        <f t="shared" si="3"/>
        <v>项</v>
      </c>
    </row>
    <row r="29" s="181" customFormat="1" ht="36" customHeight="1" spans="1:10">
      <c r="A29" s="215" t="s">
        <v>2005</v>
      </c>
      <c r="B29" s="205" t="s">
        <v>1250</v>
      </c>
      <c r="C29" s="206">
        <f>SUMIF('05'!$A$5:$A$360,'15'!A29,'05'!$D$5:$D$360)</f>
        <v>0</v>
      </c>
      <c r="D29" s="206">
        <f>SUMIF('05'!$A$5:$A$332,A29,'05'!$E$5:$E$332)</f>
        <v>0</v>
      </c>
      <c r="E29" s="147">
        <v>0</v>
      </c>
      <c r="F29" s="203">
        <f t="shared" si="5"/>
        <v>0</v>
      </c>
      <c r="G29" s="203">
        <f t="shared" si="1"/>
        <v>0</v>
      </c>
      <c r="H29" s="204" t="str">
        <f t="shared" si="2"/>
        <v>否</v>
      </c>
      <c r="I29" s="181" t="str">
        <f t="shared" si="3"/>
        <v>项</v>
      </c>
    </row>
    <row r="30" ht="36" customHeight="1" spans="1:10">
      <c r="A30" s="215" t="s">
        <v>2006</v>
      </c>
      <c r="B30" s="205" t="s">
        <v>1251</v>
      </c>
      <c r="C30" s="206">
        <f>SUMIF('05'!$A$5:$A$360,'15'!A30,'05'!$D$5:$D$360)</f>
        <v>0</v>
      </c>
      <c r="D30" s="206">
        <f>SUMIF('05'!$A$5:$A$332,A30,'05'!$E$5:$E$332)</f>
        <v>0</v>
      </c>
      <c r="E30" s="147">
        <v>0</v>
      </c>
      <c r="F30" s="203">
        <f t="shared" si="5"/>
        <v>0</v>
      </c>
      <c r="G30" s="203">
        <f t="shared" si="1"/>
        <v>0</v>
      </c>
      <c r="H30" s="204" t="str">
        <f t="shared" si="2"/>
        <v>否</v>
      </c>
      <c r="I30" s="181" t="str">
        <f t="shared" si="3"/>
        <v>项</v>
      </c>
    </row>
    <row r="31" ht="36" customHeight="1" spans="1:10">
      <c r="A31" s="215" t="s">
        <v>2007</v>
      </c>
      <c r="B31" s="205" t="s">
        <v>1252</v>
      </c>
      <c r="C31" s="206">
        <f>SUMIF('05'!$A$5:$A$360,'15'!A31,'05'!$D$5:$D$360)</f>
        <v>0</v>
      </c>
      <c r="D31" s="206">
        <f>SUMIF('05'!$A$5:$A$332,A31,'05'!$E$5:$E$332)</f>
        <v>0</v>
      </c>
      <c r="E31" s="147">
        <v>0</v>
      </c>
      <c r="F31" s="203">
        <f t="shared" si="5"/>
        <v>0</v>
      </c>
      <c r="G31" s="203">
        <f t="shared" si="1"/>
        <v>0</v>
      </c>
      <c r="H31" s="204" t="str">
        <f t="shared" si="2"/>
        <v>否</v>
      </c>
      <c r="I31" s="181" t="str">
        <f t="shared" si="3"/>
        <v>项</v>
      </c>
    </row>
    <row r="32" s="181" customFormat="1" ht="36" customHeight="1" spans="1:10">
      <c r="A32" s="215" t="s">
        <v>2008</v>
      </c>
      <c r="B32" s="202" t="s">
        <v>1253</v>
      </c>
      <c r="C32" s="147">
        <f>SUM(C33:C34)</f>
        <v>0</v>
      </c>
      <c r="D32" s="147">
        <f>SUM(D33:D34)</f>
        <v>0</v>
      </c>
      <c r="E32" s="147">
        <f>SUM(E33:E34)</f>
        <v>0</v>
      </c>
      <c r="F32" s="203">
        <f t="shared" si="5"/>
        <v>0</v>
      </c>
      <c r="G32" s="203">
        <f t="shared" si="1"/>
        <v>0</v>
      </c>
      <c r="H32" s="204" t="str">
        <f>IF(LEN(A32)=3,"是",IF(B32&lt;&gt;"",IF(SUM(C32:E32)&lt;&gt;0,"是","否"),"否"))</f>
        <v>否</v>
      </c>
      <c r="I32" s="181" t="str">
        <f t="shared" si="3"/>
        <v>款</v>
      </c>
    </row>
    <row r="33" s="181" customFormat="1" ht="36" customHeight="1" spans="1:9">
      <c r="A33" s="215" t="s">
        <v>2009</v>
      </c>
      <c r="B33" s="205" t="s">
        <v>1254</v>
      </c>
      <c r="C33" s="206">
        <f>SUMIF('05'!$A$5:$A$360,'15'!A33,'05'!$D$5:$D$360)</f>
        <v>0</v>
      </c>
      <c r="D33" s="206">
        <f>SUMIF('05'!$A$5:$A$332,A33,'05'!$E$5:$E$332)</f>
        <v>0</v>
      </c>
      <c r="E33" s="147">
        <v>0</v>
      </c>
      <c r="F33" s="203">
        <f t="shared" si="5"/>
        <v>0</v>
      </c>
      <c r="G33" s="203">
        <f t="shared" si="1"/>
        <v>0</v>
      </c>
      <c r="H33" s="204" t="str">
        <f t="shared" si="2"/>
        <v>否</v>
      </c>
      <c r="I33" s="181" t="str">
        <f t="shared" si="3"/>
        <v>项</v>
      </c>
    </row>
    <row r="34" s="181" customFormat="1" ht="36" customHeight="1" spans="1:9">
      <c r="A34" s="215" t="s">
        <v>2010</v>
      </c>
      <c r="B34" s="205" t="s">
        <v>1255</v>
      </c>
      <c r="C34" s="206">
        <f>SUMIF('05'!$A$5:$A$360,'15'!A34,'05'!$D$5:$D$360)</f>
        <v>0</v>
      </c>
      <c r="D34" s="206">
        <f>SUMIF('05'!$A$5:$A$332,A34,'05'!$E$5:$E$332)</f>
        <v>0</v>
      </c>
      <c r="E34" s="147">
        <v>0</v>
      </c>
      <c r="F34" s="203">
        <f t="shared" si="5"/>
        <v>0</v>
      </c>
      <c r="G34" s="203">
        <f t="shared" si="1"/>
        <v>0</v>
      </c>
      <c r="H34" s="204" t="str">
        <f t="shared" si="2"/>
        <v>否</v>
      </c>
      <c r="I34" s="181" t="str">
        <f t="shared" si="3"/>
        <v>项</v>
      </c>
    </row>
    <row r="35" s="181" customFormat="1" ht="36" customHeight="1" spans="1:9">
      <c r="A35" s="215">
        <v>20798</v>
      </c>
      <c r="B35" s="202" t="s">
        <v>1992</v>
      </c>
      <c r="C35" s="206">
        <f>SUM(C36:C41)</f>
        <v>0</v>
      </c>
      <c r="D35" s="206">
        <f>SUM(D36:D41)</f>
        <v>0</v>
      </c>
      <c r="E35" s="206">
        <f>SUM(E36:E41)</f>
        <v>0</v>
      </c>
      <c r="F35" s="203">
        <f t="shared" si="5"/>
        <v>0</v>
      </c>
      <c r="G35" s="203">
        <f t="shared" si="1"/>
        <v>0</v>
      </c>
      <c r="H35" s="204" t="str">
        <f>IF(LEN(A35)=3,"是",IF(B35&lt;&gt;"",IF(SUM(C35:E35)&lt;&gt;0,"是","否"),"否"))</f>
        <v>否</v>
      </c>
      <c r="I35" s="181" t="str">
        <f t="shared" ref="I35:I98" si="6">IF(LEN(A35)=3,"类",IF(LEN(A35)=5,"款","项"))</f>
        <v>款</v>
      </c>
    </row>
    <row r="36" s="181" customFormat="1" ht="36" customHeight="1" spans="1:9">
      <c r="A36" s="215">
        <v>2079801</v>
      </c>
      <c r="B36" s="205" t="s">
        <v>506</v>
      </c>
      <c r="C36" s="206">
        <f>SUMIF('05'!$A$5:$A$360,'15'!A36,'05'!$D$5:$D$360)</f>
        <v>0</v>
      </c>
      <c r="D36" s="206">
        <f>SUMIF('05'!$A$5:$A$332,A36,'05'!$E$5:$E$332)</f>
        <v>0</v>
      </c>
      <c r="E36" s="147">
        <v>0</v>
      </c>
      <c r="F36" s="203">
        <f t="shared" si="5"/>
        <v>0</v>
      </c>
      <c r="G36" s="203">
        <f t="shared" si="1"/>
        <v>0</v>
      </c>
      <c r="H36" s="204" t="str">
        <f t="shared" ref="H36:H97" si="7">IF(LEN(A36)=3,"是",IF(B36&lt;&gt;"",IF(SUM(C36:E36)&lt;&gt;0,"是","否"),"是"))</f>
        <v>否</v>
      </c>
      <c r="I36" s="181" t="str">
        <f t="shared" si="6"/>
        <v>项</v>
      </c>
    </row>
    <row r="37" s="181" customFormat="1" ht="36" customHeight="1" spans="1:9">
      <c r="A37" s="215">
        <v>2079802</v>
      </c>
      <c r="B37" s="205" t="s">
        <v>519</v>
      </c>
      <c r="C37" s="206">
        <f>SUMIF('05'!$A$5:$A$360,'15'!A37,'05'!$D$5:$D$360)</f>
        <v>0</v>
      </c>
      <c r="D37" s="206">
        <f>SUMIF('05'!$A$5:$A$332,A37,'05'!$E$5:$E$332)</f>
        <v>0</v>
      </c>
      <c r="E37" s="147">
        <v>0</v>
      </c>
      <c r="F37" s="203">
        <f t="shared" si="5"/>
        <v>0</v>
      </c>
      <c r="G37" s="203">
        <f t="shared" si="1"/>
        <v>0</v>
      </c>
      <c r="H37" s="204" t="str">
        <f t="shared" si="7"/>
        <v>否</v>
      </c>
      <c r="I37" s="181" t="str">
        <f t="shared" si="6"/>
        <v>项</v>
      </c>
    </row>
    <row r="38" s="181" customFormat="1" ht="36" customHeight="1" spans="1:9">
      <c r="A38" s="215">
        <v>2079803</v>
      </c>
      <c r="B38" s="205" t="s">
        <v>524</v>
      </c>
      <c r="C38" s="206">
        <f>SUMIF('05'!$A$5:$A$360,'15'!A38,'05'!$D$5:$D$360)</f>
        <v>0</v>
      </c>
      <c r="D38" s="206">
        <f>SUMIF('05'!$A$5:$A$332,A38,'05'!$E$5:$E$332)</f>
        <v>0</v>
      </c>
      <c r="E38" s="147">
        <v>0</v>
      </c>
      <c r="F38" s="203">
        <f t="shared" si="5"/>
        <v>0</v>
      </c>
      <c r="G38" s="203">
        <f t="shared" si="1"/>
        <v>0</v>
      </c>
      <c r="H38" s="204" t="str">
        <f t="shared" si="7"/>
        <v>否</v>
      </c>
      <c r="I38" s="181" t="str">
        <f t="shared" si="6"/>
        <v>项</v>
      </c>
    </row>
    <row r="39" s="181" customFormat="1" ht="36" customHeight="1" spans="1:9">
      <c r="A39" s="215">
        <v>2079804</v>
      </c>
      <c r="B39" s="205" t="s">
        <v>532</v>
      </c>
      <c r="C39" s="206">
        <f>SUMIF('05'!$A$5:$A$360,'15'!A39,'05'!$D$5:$D$360)</f>
        <v>0</v>
      </c>
      <c r="D39" s="206">
        <f>SUMIF('05'!$A$5:$A$332,A39,'05'!$E$5:$E$332)</f>
        <v>0</v>
      </c>
      <c r="E39" s="147">
        <v>0</v>
      </c>
      <c r="F39" s="203">
        <f t="shared" si="5"/>
        <v>0</v>
      </c>
      <c r="G39" s="203">
        <f t="shared" si="1"/>
        <v>0</v>
      </c>
      <c r="H39" s="204" t="str">
        <f t="shared" si="7"/>
        <v>否</v>
      </c>
      <c r="I39" s="181" t="str">
        <f t="shared" si="6"/>
        <v>项</v>
      </c>
    </row>
    <row r="40" s="181" customFormat="1" ht="36" customHeight="1" spans="1:9">
      <c r="A40" s="215">
        <v>2079805</v>
      </c>
      <c r="B40" s="205" t="s">
        <v>538</v>
      </c>
      <c r="C40" s="206">
        <f>SUMIF('05'!$A$5:$A$360,'15'!A40,'05'!$D$5:$D$360)</f>
        <v>0</v>
      </c>
      <c r="D40" s="206">
        <f>SUMIF('05'!$A$5:$A$332,A40,'05'!$E$5:$E$332)</f>
        <v>0</v>
      </c>
      <c r="E40" s="147">
        <v>0</v>
      </c>
      <c r="F40" s="203">
        <f t="shared" si="5"/>
        <v>0</v>
      </c>
      <c r="G40" s="203">
        <f t="shared" si="1"/>
        <v>0</v>
      </c>
      <c r="H40" s="204" t="str">
        <f t="shared" si="7"/>
        <v>否</v>
      </c>
      <c r="I40" s="181" t="str">
        <f t="shared" si="6"/>
        <v>项</v>
      </c>
    </row>
    <row r="41" s="181" customFormat="1" ht="36" customHeight="1" spans="1:9">
      <c r="A41" s="215">
        <v>2079899</v>
      </c>
      <c r="B41" s="205" t="s">
        <v>2011</v>
      </c>
      <c r="C41" s="206">
        <f>SUMIF('05'!$A$5:$A$360,'15'!A41,'05'!$D$5:$D$360)</f>
        <v>0</v>
      </c>
      <c r="D41" s="206">
        <f>SUMIF('05'!$A$5:$A$332,A41,'05'!$E$5:$E$332)</f>
        <v>0</v>
      </c>
      <c r="E41" s="147">
        <v>0</v>
      </c>
      <c r="F41" s="203">
        <f t="shared" si="5"/>
        <v>0</v>
      </c>
      <c r="G41" s="203">
        <f t="shared" si="1"/>
        <v>0</v>
      </c>
      <c r="H41" s="204" t="str">
        <f t="shared" si="7"/>
        <v>否</v>
      </c>
      <c r="I41" s="181" t="str">
        <f t="shared" si="6"/>
        <v>项</v>
      </c>
    </row>
    <row r="42" s="180" customFormat="1" ht="22" customHeight="1" spans="1:9">
      <c r="A42" s="208" t="s">
        <v>1262</v>
      </c>
      <c r="B42" s="196" t="s">
        <v>2012</v>
      </c>
      <c r="C42" s="197">
        <f>C43</f>
        <v>0</v>
      </c>
      <c r="D42" s="197">
        <f>D43</f>
        <v>0</v>
      </c>
      <c r="E42" s="197">
        <f>E43</f>
        <v>0</v>
      </c>
      <c r="F42" s="198">
        <f t="shared" si="5"/>
        <v>0</v>
      </c>
      <c r="G42" s="199">
        <f t="shared" si="1"/>
        <v>0</v>
      </c>
      <c r="H42" s="200" t="str">
        <f>IF(LEN(A42)=3,"是",IF(B42&lt;&gt;"",IF(SUM(C42:E42)&lt;&gt;0,"是","否"),"否"))</f>
        <v>是</v>
      </c>
      <c r="I42" s="180" t="str">
        <f t="shared" si="6"/>
        <v>类</v>
      </c>
    </row>
    <row r="43" ht="38.1" customHeight="1" spans="1:9">
      <c r="A43" s="215">
        <v>20898</v>
      </c>
      <c r="B43" s="202" t="s">
        <v>1992</v>
      </c>
      <c r="C43" s="216">
        <f>SUM(C44:C46)</f>
        <v>0</v>
      </c>
      <c r="D43" s="216">
        <f>SUM(D44:D46)</f>
        <v>0</v>
      </c>
      <c r="E43" s="216">
        <f>SUM(E44:E46)</f>
        <v>0</v>
      </c>
      <c r="F43" s="203">
        <f t="shared" si="5"/>
        <v>0</v>
      </c>
      <c r="G43" s="203">
        <f t="shared" si="1"/>
        <v>0</v>
      </c>
      <c r="H43" s="204" t="str">
        <f>IF(LEN(A43)=3,"是",IF(B43&lt;&gt;"",IF(SUM(C43:E43)&lt;&gt;0,"是","否"),"否"))</f>
        <v>否</v>
      </c>
      <c r="I43" s="181" t="str">
        <f t="shared" si="6"/>
        <v>款</v>
      </c>
    </row>
    <row r="44" ht="38.1" customHeight="1" spans="1:9">
      <c r="A44" s="215">
        <v>2089801</v>
      </c>
      <c r="B44" s="205" t="s">
        <v>2013</v>
      </c>
      <c r="C44" s="206">
        <f>SUMIF('05'!$A$5:$A$360,'15'!A44,'05'!$D$5:$D$360)</f>
        <v>0</v>
      </c>
      <c r="D44" s="206">
        <f>SUMIF('05'!$A$5:$A$332,A44,'05'!$E$5:$E$332)</f>
        <v>0</v>
      </c>
      <c r="E44" s="147">
        <v>0</v>
      </c>
      <c r="F44" s="203">
        <f t="shared" si="5"/>
        <v>0</v>
      </c>
      <c r="G44" s="203">
        <f t="shared" si="1"/>
        <v>0</v>
      </c>
      <c r="H44" s="204" t="str">
        <f t="shared" si="7"/>
        <v>否</v>
      </c>
      <c r="I44" s="181" t="str">
        <f t="shared" si="6"/>
        <v>项</v>
      </c>
    </row>
    <row r="45" ht="38.1" customHeight="1" spans="1:9">
      <c r="A45" s="215">
        <v>2089802</v>
      </c>
      <c r="B45" s="205" t="s">
        <v>2014</v>
      </c>
      <c r="C45" s="206">
        <f>SUMIF('05'!$A$5:$A$360,'15'!A45,'05'!$D$5:$D$360)</f>
        <v>0</v>
      </c>
      <c r="D45" s="206">
        <f>SUMIF('05'!$A$5:$A$332,A45,'05'!$E$5:$E$332)</f>
        <v>0</v>
      </c>
      <c r="E45" s="147">
        <v>0</v>
      </c>
      <c r="F45" s="203">
        <f t="shared" si="5"/>
        <v>0</v>
      </c>
      <c r="G45" s="203">
        <f t="shared" si="1"/>
        <v>0</v>
      </c>
      <c r="H45" s="204" t="str">
        <f t="shared" si="7"/>
        <v>否</v>
      </c>
      <c r="I45" s="181" t="str">
        <f t="shared" si="6"/>
        <v>项</v>
      </c>
    </row>
    <row r="46" ht="38.1" customHeight="1" spans="1:9">
      <c r="A46" s="215">
        <v>2089899</v>
      </c>
      <c r="B46" s="205" t="s">
        <v>653</v>
      </c>
      <c r="C46" s="206">
        <f>SUMIF('05'!$A$5:$A$360,'15'!A46,'05'!$D$5:$D$360)</f>
        <v>0</v>
      </c>
      <c r="D46" s="206">
        <f>SUMIF('05'!$A$5:$A$332,A46,'05'!$E$5:$E$332)</f>
        <v>0</v>
      </c>
      <c r="E46" s="147">
        <v>0</v>
      </c>
      <c r="F46" s="203">
        <f t="shared" si="5"/>
        <v>0</v>
      </c>
      <c r="G46" s="203">
        <f t="shared" si="1"/>
        <v>0</v>
      </c>
      <c r="H46" s="204" t="str">
        <f t="shared" si="7"/>
        <v>否</v>
      </c>
      <c r="I46" s="181" t="str">
        <f t="shared" si="6"/>
        <v>项</v>
      </c>
    </row>
    <row r="47" s="180" customFormat="1" ht="22" customHeight="1" spans="1:9">
      <c r="A47" s="208">
        <v>210</v>
      </c>
      <c r="B47" s="196" t="s">
        <v>2015</v>
      </c>
      <c r="C47" s="197">
        <f>C48</f>
        <v>0</v>
      </c>
      <c r="D47" s="197">
        <f>D48</f>
        <v>0</v>
      </c>
      <c r="E47" s="197">
        <f>E48</f>
        <v>0</v>
      </c>
      <c r="F47" s="198">
        <f t="shared" si="5"/>
        <v>0</v>
      </c>
      <c r="G47" s="199">
        <f t="shared" si="1"/>
        <v>0</v>
      </c>
      <c r="H47" s="200" t="str">
        <f>IF(LEN(A47)=3,"是",IF(B47&lt;&gt;"",IF(SUM(C47:E47)&lt;&gt;0,"是","否"),"否"))</f>
        <v>是</v>
      </c>
      <c r="I47" s="180" t="str">
        <f t="shared" si="6"/>
        <v>类</v>
      </c>
    </row>
    <row r="48" ht="36" customHeight="1" spans="1:9">
      <c r="A48" s="215">
        <v>21098</v>
      </c>
      <c r="B48" s="202" t="s">
        <v>1992</v>
      </c>
      <c r="C48" s="216">
        <f>SUM(C49:C53)</f>
        <v>0</v>
      </c>
      <c r="D48" s="216">
        <f>SUM(D49:D53)</f>
        <v>0</v>
      </c>
      <c r="E48" s="216">
        <f>SUM(E49:E53)</f>
        <v>0</v>
      </c>
      <c r="F48" s="203">
        <f t="shared" ref="F48:F54" si="8">IF(C48&lt;0,"",IFERROR(E48/C48,0))*100</f>
        <v>0</v>
      </c>
      <c r="G48" s="203">
        <f t="shared" si="1"/>
        <v>0</v>
      </c>
      <c r="H48" s="204" t="str">
        <f>IF(LEN(A48)=3,"是",IF(B48&lt;&gt;"",IF(SUM(C48:E48)&lt;&gt;0,"是","否"),"否"))</f>
        <v>否</v>
      </c>
      <c r="I48" s="181" t="str">
        <f t="shared" si="6"/>
        <v>款</v>
      </c>
    </row>
    <row r="49" ht="38.1" customHeight="1" spans="1:9">
      <c r="A49" s="215">
        <v>2109801</v>
      </c>
      <c r="B49" s="205" t="s">
        <v>656</v>
      </c>
      <c r="C49" s="206">
        <f>SUMIF('05'!$A$5:$A$360,'15'!A49,'05'!$D$5:$D$360)</f>
        <v>0</v>
      </c>
      <c r="D49" s="206">
        <f>SUMIF('05'!$A$5:$A$332,A49,'05'!$E$5:$E$332)</f>
        <v>0</v>
      </c>
      <c r="E49" s="147">
        <v>0</v>
      </c>
      <c r="F49" s="203">
        <f t="shared" si="8"/>
        <v>0</v>
      </c>
      <c r="G49" s="203">
        <f t="shared" si="1"/>
        <v>0</v>
      </c>
      <c r="H49" s="204" t="str">
        <f t="shared" si="7"/>
        <v>否</v>
      </c>
      <c r="I49" s="181" t="str">
        <f t="shared" si="6"/>
        <v>项</v>
      </c>
    </row>
    <row r="50" ht="38.1" customHeight="1" spans="1:9">
      <c r="A50" s="215">
        <v>2109802</v>
      </c>
      <c r="B50" s="205" t="s">
        <v>671</v>
      </c>
      <c r="C50" s="206">
        <f>SUMIF('05'!$A$5:$A$360,'15'!A50,'05'!$D$5:$D$360)</f>
        <v>0</v>
      </c>
      <c r="D50" s="206">
        <f>SUMIF('05'!$A$5:$A$332,A50,'05'!$E$5:$E$332)</f>
        <v>0</v>
      </c>
      <c r="E50" s="147">
        <v>0</v>
      </c>
      <c r="F50" s="203">
        <f t="shared" si="8"/>
        <v>0</v>
      </c>
      <c r="G50" s="203">
        <f t="shared" si="1"/>
        <v>0</v>
      </c>
      <c r="H50" s="204" t="str">
        <f t="shared" si="7"/>
        <v>否</v>
      </c>
      <c r="I50" s="181" t="str">
        <f t="shared" si="6"/>
        <v>项</v>
      </c>
    </row>
    <row r="51" ht="38.1" customHeight="1" spans="1:9">
      <c r="A51" s="215">
        <v>2109803</v>
      </c>
      <c r="B51" s="205" t="s">
        <v>2016</v>
      </c>
      <c r="C51" s="206">
        <f>SUMIF('05'!$A$5:$A$360,'15'!A51,'05'!$D$5:$D$360)</f>
        <v>0</v>
      </c>
      <c r="D51" s="206">
        <f>SUMIF('05'!$A$5:$A$332,A51,'05'!$E$5:$E$332)</f>
        <v>0</v>
      </c>
      <c r="E51" s="147">
        <v>0</v>
      </c>
      <c r="F51" s="203">
        <f t="shared" si="8"/>
        <v>0</v>
      </c>
      <c r="G51" s="203">
        <f t="shared" si="1"/>
        <v>0</v>
      </c>
      <c r="H51" s="204" t="str">
        <f t="shared" si="7"/>
        <v>否</v>
      </c>
      <c r="I51" s="181" t="str">
        <f t="shared" si="6"/>
        <v>项</v>
      </c>
    </row>
    <row r="52" ht="38.1" customHeight="1" spans="1:9">
      <c r="A52" s="215">
        <v>2109804</v>
      </c>
      <c r="B52" s="205" t="s">
        <v>1935</v>
      </c>
      <c r="C52" s="206">
        <f>SUMIF('05'!$A$5:$A$360,'15'!A52,'05'!$D$5:$D$360)</f>
        <v>0</v>
      </c>
      <c r="D52" s="206">
        <f>SUMIF('05'!$A$5:$A$332,A52,'05'!$E$5:$E$332)</f>
        <v>0</v>
      </c>
      <c r="E52" s="147">
        <v>0</v>
      </c>
      <c r="F52" s="203">
        <f t="shared" si="8"/>
        <v>0</v>
      </c>
      <c r="G52" s="203">
        <f t="shared" si="1"/>
        <v>0</v>
      </c>
      <c r="H52" s="204" t="str">
        <f t="shared" si="7"/>
        <v>否</v>
      </c>
      <c r="I52" s="181" t="str">
        <f t="shared" si="6"/>
        <v>项</v>
      </c>
    </row>
    <row r="53" ht="38.1" customHeight="1" spans="1:9">
      <c r="A53" s="215">
        <v>2109899</v>
      </c>
      <c r="B53" s="205" t="s">
        <v>720</v>
      </c>
      <c r="C53" s="206">
        <f>SUMIF('05'!$A$5:$A$360,'15'!A53,'05'!$D$5:$D$360)</f>
        <v>0</v>
      </c>
      <c r="D53" s="206">
        <f>SUMIF('05'!$A$5:$A$332,A53,'05'!$E$5:$E$332)</f>
        <v>0</v>
      </c>
      <c r="E53" s="147">
        <v>0</v>
      </c>
      <c r="F53" s="203">
        <f t="shared" si="8"/>
        <v>0</v>
      </c>
      <c r="G53" s="203">
        <f t="shared" si="1"/>
        <v>0</v>
      </c>
      <c r="H53" s="204" t="str">
        <f t="shared" si="7"/>
        <v>否</v>
      </c>
      <c r="I53" s="181" t="str">
        <f t="shared" si="6"/>
        <v>项</v>
      </c>
    </row>
    <row r="54" s="180" customFormat="1" ht="22" customHeight="1" spans="1:9">
      <c r="A54" s="208" t="s">
        <v>1272</v>
      </c>
      <c r="B54" s="196" t="s">
        <v>1273</v>
      </c>
      <c r="C54" s="197">
        <f>SUM(C55,C60,C65)</f>
        <v>0</v>
      </c>
      <c r="D54" s="197">
        <f>SUM(D55,D60,D65)</f>
        <v>0</v>
      </c>
      <c r="E54" s="197">
        <f>SUM(E55,E60,E65)</f>
        <v>0</v>
      </c>
      <c r="F54" s="198">
        <f t="shared" si="8"/>
        <v>0</v>
      </c>
      <c r="G54" s="199">
        <f t="shared" si="1"/>
        <v>0</v>
      </c>
      <c r="H54" s="200" t="str">
        <f>IF(LEN(A54)=3,"是",IF(B54&lt;&gt;"",IF(SUM(C54:E54)&lt;&gt;0,"是","否"),"否"))</f>
        <v>是</v>
      </c>
      <c r="I54" s="180" t="str">
        <f t="shared" si="6"/>
        <v>类</v>
      </c>
    </row>
    <row r="55" ht="36" customHeight="1" spans="1:9">
      <c r="A55" s="215" t="s">
        <v>2017</v>
      </c>
      <c r="B55" s="202" t="s">
        <v>1274</v>
      </c>
      <c r="C55" s="147">
        <f>SUM(C56:C59)</f>
        <v>0</v>
      </c>
      <c r="D55" s="147">
        <f>SUM(D56:D59)</f>
        <v>0</v>
      </c>
      <c r="E55" s="147">
        <f>SUM(E56:E59)</f>
        <v>0</v>
      </c>
      <c r="F55" s="203">
        <f t="shared" ref="F55:F70" si="9">IF(C55&lt;0,"",IFERROR(E55/C55,0))*100</f>
        <v>0</v>
      </c>
      <c r="G55" s="203">
        <f t="shared" si="1"/>
        <v>0</v>
      </c>
      <c r="H55" s="204" t="str">
        <f>IF(LEN(A55)=3,"是",IF(B55&lt;&gt;"",IF(SUM(C55:E55)&lt;&gt;0,"是","否"),"否"))</f>
        <v>否</v>
      </c>
      <c r="I55" s="181" t="str">
        <f t="shared" si="6"/>
        <v>款</v>
      </c>
    </row>
    <row r="56" s="181" customFormat="1" ht="36" customHeight="1" spans="1:9">
      <c r="A56" s="215">
        <v>2116001</v>
      </c>
      <c r="B56" s="205" t="s">
        <v>1275</v>
      </c>
      <c r="C56" s="206">
        <f>SUMIF('05'!$A$5:$A$360,'15'!A56,'05'!$D$5:$D$360)</f>
        <v>0</v>
      </c>
      <c r="D56" s="206">
        <f>SUMIF('05'!$A$5:$A$332,A56,'05'!$E$5:$E$332)</f>
        <v>0</v>
      </c>
      <c r="E56" s="147">
        <v>0</v>
      </c>
      <c r="F56" s="203">
        <f t="shared" si="9"/>
        <v>0</v>
      </c>
      <c r="G56" s="203">
        <f t="shared" si="1"/>
        <v>0</v>
      </c>
      <c r="H56" s="204" t="str">
        <f t="shared" si="7"/>
        <v>否</v>
      </c>
      <c r="I56" s="181" t="str">
        <f t="shared" si="6"/>
        <v>项</v>
      </c>
    </row>
    <row r="57" s="181" customFormat="1" ht="36" customHeight="1" spans="1:9">
      <c r="A57" s="215">
        <v>2116002</v>
      </c>
      <c r="B57" s="205" t="s">
        <v>1276</v>
      </c>
      <c r="C57" s="206">
        <f>SUMIF('05'!$A$5:$A$360,'15'!A57,'05'!$D$5:$D$360)</f>
        <v>0</v>
      </c>
      <c r="D57" s="206">
        <f>SUMIF('05'!$A$5:$A$332,A57,'05'!$E$5:$E$332)</f>
        <v>0</v>
      </c>
      <c r="E57" s="147">
        <v>0</v>
      </c>
      <c r="F57" s="203">
        <f t="shared" si="9"/>
        <v>0</v>
      </c>
      <c r="G57" s="203">
        <f t="shared" si="1"/>
        <v>0</v>
      </c>
      <c r="H57" s="204" t="str">
        <f t="shared" si="7"/>
        <v>否</v>
      </c>
      <c r="I57" s="181" t="str">
        <f t="shared" si="6"/>
        <v>项</v>
      </c>
    </row>
    <row r="58" s="181" customFormat="1" ht="36" customHeight="1" spans="1:9">
      <c r="A58" s="215">
        <v>2116003</v>
      </c>
      <c r="B58" s="205" t="s">
        <v>1277</v>
      </c>
      <c r="C58" s="206">
        <f>SUMIF('05'!$A$5:$A$360,'15'!A58,'05'!$D$5:$D$360)</f>
        <v>0</v>
      </c>
      <c r="D58" s="206">
        <f>SUMIF('05'!$A$5:$A$332,A58,'05'!$E$5:$E$332)</f>
        <v>0</v>
      </c>
      <c r="E58" s="147">
        <v>0</v>
      </c>
      <c r="F58" s="203">
        <f t="shared" si="9"/>
        <v>0</v>
      </c>
      <c r="G58" s="203">
        <f t="shared" si="1"/>
        <v>0</v>
      </c>
      <c r="H58" s="204" t="str">
        <f t="shared" si="7"/>
        <v>否</v>
      </c>
      <c r="I58" s="181" t="str">
        <f t="shared" si="6"/>
        <v>项</v>
      </c>
    </row>
    <row r="59" s="182" customFormat="1" ht="36" customHeight="1" spans="1:9">
      <c r="A59" s="215">
        <v>2116099</v>
      </c>
      <c r="B59" s="205" t="s">
        <v>1278</v>
      </c>
      <c r="C59" s="206">
        <f>SUMIF('05'!$A$5:$A$360,'15'!A59,'05'!$D$5:$D$360)</f>
        <v>0</v>
      </c>
      <c r="D59" s="206">
        <f>SUMIF('05'!$A$5:$A$332,A59,'05'!$E$5:$E$332)</f>
        <v>0</v>
      </c>
      <c r="E59" s="147">
        <v>0</v>
      </c>
      <c r="F59" s="203">
        <f t="shared" si="9"/>
        <v>0</v>
      </c>
      <c r="G59" s="203">
        <f t="shared" si="1"/>
        <v>0</v>
      </c>
      <c r="H59" s="204" t="str">
        <f t="shared" si="7"/>
        <v>否</v>
      </c>
      <c r="I59" s="181" t="str">
        <f t="shared" si="6"/>
        <v>项</v>
      </c>
    </row>
    <row r="60" s="181" customFormat="1" ht="36" customHeight="1" spans="1:9">
      <c r="A60" s="215">
        <v>21161</v>
      </c>
      <c r="B60" s="202" t="s">
        <v>1279</v>
      </c>
      <c r="C60" s="206">
        <f>SUM(C61:C64)</f>
        <v>0</v>
      </c>
      <c r="D60" s="206">
        <f>SUM(D61:D64)</f>
        <v>0</v>
      </c>
      <c r="E60" s="206">
        <f>SUM(E61:E64)</f>
        <v>0</v>
      </c>
      <c r="F60" s="203">
        <f t="shared" si="9"/>
        <v>0</v>
      </c>
      <c r="G60" s="203">
        <f t="shared" si="1"/>
        <v>0</v>
      </c>
      <c r="H60" s="204" t="str">
        <f>IF(LEN(A60)=3,"是",IF(B60&lt;&gt;"",IF(SUM(C60:E60)&lt;&gt;0,"是","否"),"否"))</f>
        <v>否</v>
      </c>
      <c r="I60" s="181" t="str">
        <f t="shared" si="6"/>
        <v>款</v>
      </c>
    </row>
    <row r="61" ht="36" customHeight="1" spans="1:9">
      <c r="A61" s="215">
        <v>2116101</v>
      </c>
      <c r="B61" s="205" t="s">
        <v>2018</v>
      </c>
      <c r="C61" s="206">
        <f>SUMIF('05'!$A$5:$A$360,'15'!A61,'05'!$D$5:$D$360)</f>
        <v>0</v>
      </c>
      <c r="D61" s="206">
        <f>SUMIF('05'!$A$5:$A$332,A61,'05'!$E$5:$E$332)</f>
        <v>0</v>
      </c>
      <c r="E61" s="147">
        <v>0</v>
      </c>
      <c r="F61" s="203">
        <f t="shared" si="9"/>
        <v>0</v>
      </c>
      <c r="G61" s="203">
        <f t="shared" si="1"/>
        <v>0</v>
      </c>
      <c r="H61" s="204" t="str">
        <f t="shared" si="7"/>
        <v>否</v>
      </c>
      <c r="I61" s="181" t="str">
        <f t="shared" si="6"/>
        <v>项</v>
      </c>
    </row>
    <row r="62" ht="36" customHeight="1" spans="1:9">
      <c r="A62" s="215">
        <v>2116102</v>
      </c>
      <c r="B62" s="205" t="s">
        <v>2019</v>
      </c>
      <c r="C62" s="206">
        <f>SUMIF('05'!$A$5:$A$360,'15'!A62,'05'!$D$5:$D$360)</f>
        <v>0</v>
      </c>
      <c r="D62" s="206">
        <f>SUMIF('05'!$A$5:$A$332,A62,'05'!$E$5:$E$332)</f>
        <v>0</v>
      </c>
      <c r="E62" s="147">
        <v>0</v>
      </c>
      <c r="F62" s="203">
        <f t="shared" si="9"/>
        <v>0</v>
      </c>
      <c r="G62" s="203">
        <f t="shared" si="1"/>
        <v>0</v>
      </c>
      <c r="H62" s="204" t="str">
        <f t="shared" si="7"/>
        <v>否</v>
      </c>
      <c r="I62" s="181" t="str">
        <f t="shared" si="6"/>
        <v>项</v>
      </c>
    </row>
    <row r="63" ht="36" customHeight="1" spans="1:9">
      <c r="A63" s="215">
        <v>2116103</v>
      </c>
      <c r="B63" s="205" t="s">
        <v>2020</v>
      </c>
      <c r="C63" s="206">
        <f>SUMIF('05'!$A$5:$A$360,'15'!A63,'05'!$D$5:$D$360)</f>
        <v>0</v>
      </c>
      <c r="D63" s="206">
        <f>SUMIF('05'!$A$5:$A$332,A63,'05'!$E$5:$E$332)</f>
        <v>0</v>
      </c>
      <c r="E63" s="147">
        <v>0</v>
      </c>
      <c r="F63" s="203">
        <f t="shared" si="9"/>
        <v>0</v>
      </c>
      <c r="G63" s="203">
        <f t="shared" si="1"/>
        <v>0</v>
      </c>
      <c r="H63" s="204" t="str">
        <f t="shared" si="7"/>
        <v>否</v>
      </c>
      <c r="I63" s="181" t="str">
        <f t="shared" si="6"/>
        <v>项</v>
      </c>
    </row>
    <row r="64" ht="36" customHeight="1" spans="1:9">
      <c r="A64" s="215">
        <v>2116104</v>
      </c>
      <c r="B64" s="205" t="s">
        <v>2021</v>
      </c>
      <c r="C64" s="206">
        <f>SUMIF('05'!$A$5:$A$360,'15'!A64,'05'!$D$5:$D$360)</f>
        <v>0</v>
      </c>
      <c r="D64" s="206">
        <f>SUMIF('05'!$A$5:$A$332,A64,'05'!$E$5:$E$332)</f>
        <v>0</v>
      </c>
      <c r="E64" s="147">
        <v>0</v>
      </c>
      <c r="F64" s="203">
        <f t="shared" si="9"/>
        <v>0</v>
      </c>
      <c r="G64" s="203">
        <f t="shared" si="1"/>
        <v>0</v>
      </c>
      <c r="H64" s="204" t="str">
        <f t="shared" si="7"/>
        <v>否</v>
      </c>
      <c r="I64" s="181" t="str">
        <f t="shared" si="6"/>
        <v>项</v>
      </c>
    </row>
    <row r="65" ht="36" customHeight="1" spans="1:9">
      <c r="A65" s="215">
        <v>21198</v>
      </c>
      <c r="B65" s="202" t="s">
        <v>1992</v>
      </c>
      <c r="C65" s="206">
        <f>SUM(C66:C69)</f>
        <v>0</v>
      </c>
      <c r="D65" s="206">
        <f>SUM(D66:D69)</f>
        <v>0</v>
      </c>
      <c r="E65" s="206">
        <f>SUM(E66:E69)</f>
        <v>0</v>
      </c>
      <c r="F65" s="203">
        <f t="shared" si="9"/>
        <v>0</v>
      </c>
      <c r="G65" s="203">
        <f t="shared" si="1"/>
        <v>0</v>
      </c>
      <c r="H65" s="204" t="str">
        <f>IF(LEN(A65)=3,"是",IF(B65&lt;&gt;"",IF(SUM(C65:E65)&lt;&gt;0,"是","否"),"否"))</f>
        <v>否</v>
      </c>
      <c r="I65" s="181" t="str">
        <f t="shared" si="6"/>
        <v>款</v>
      </c>
    </row>
    <row r="66" ht="36" customHeight="1" spans="1:9">
      <c r="A66" s="215">
        <v>2119801</v>
      </c>
      <c r="B66" s="205" t="s">
        <v>2022</v>
      </c>
      <c r="C66" s="206">
        <f>SUMIF('05'!$A$5:$A$360,'15'!A66,'05'!$D$5:$D$360)</f>
        <v>0</v>
      </c>
      <c r="D66" s="206">
        <f>SUMIF('05'!$A$5:$A$332,A66,'05'!$E$5:$E$332)</f>
        <v>0</v>
      </c>
      <c r="E66" s="147">
        <v>0</v>
      </c>
      <c r="F66" s="203">
        <f t="shared" si="9"/>
        <v>0</v>
      </c>
      <c r="G66" s="203">
        <f t="shared" si="1"/>
        <v>0</v>
      </c>
      <c r="H66" s="204" t="str">
        <f t="shared" si="7"/>
        <v>否</v>
      </c>
      <c r="I66" s="181" t="str">
        <f t="shared" si="6"/>
        <v>项</v>
      </c>
    </row>
    <row r="67" ht="36" customHeight="1" spans="1:9">
      <c r="A67" s="215">
        <v>2119802</v>
      </c>
      <c r="B67" s="205" t="s">
        <v>2023</v>
      </c>
      <c r="C67" s="206">
        <f>SUMIF('05'!$A$5:$A$360,'15'!A67,'05'!$D$5:$D$360)</f>
        <v>0</v>
      </c>
      <c r="D67" s="206">
        <f>SUMIF('05'!$A$5:$A$332,A67,'05'!$E$5:$E$332)</f>
        <v>0</v>
      </c>
      <c r="E67" s="147">
        <v>0</v>
      </c>
      <c r="F67" s="203">
        <f t="shared" si="9"/>
        <v>0</v>
      </c>
      <c r="G67" s="203">
        <f t="shared" si="1"/>
        <v>0</v>
      </c>
      <c r="H67" s="204" t="str">
        <f t="shared" si="7"/>
        <v>否</v>
      </c>
      <c r="I67" s="181" t="str">
        <f t="shared" si="6"/>
        <v>项</v>
      </c>
    </row>
    <row r="68" ht="36" customHeight="1" spans="1:9">
      <c r="A68" s="215">
        <v>2119803</v>
      </c>
      <c r="B68" s="205" t="s">
        <v>2024</v>
      </c>
      <c r="C68" s="206">
        <f>SUMIF('05'!$A$5:$A$360,'15'!A68,'05'!$D$5:$D$360)</f>
        <v>0</v>
      </c>
      <c r="D68" s="206">
        <f>SUMIF('05'!$A$5:$A$332,A68,'05'!$E$5:$E$332)</f>
        <v>0</v>
      </c>
      <c r="E68" s="147">
        <v>0</v>
      </c>
      <c r="F68" s="203">
        <f t="shared" si="9"/>
        <v>0</v>
      </c>
      <c r="G68" s="203">
        <f t="shared" ref="G68:G131" si="10">IFERROR(IF(D68&lt;0,"",IFERROR(E68/D68,0))*100,0)</f>
        <v>0</v>
      </c>
      <c r="H68" s="204" t="str">
        <f t="shared" si="7"/>
        <v>否</v>
      </c>
      <c r="I68" s="181" t="str">
        <f t="shared" si="6"/>
        <v>项</v>
      </c>
    </row>
    <row r="69" ht="36" customHeight="1" spans="1:9">
      <c r="A69" s="215">
        <v>2119899</v>
      </c>
      <c r="B69" s="205" t="s">
        <v>779</v>
      </c>
      <c r="C69" s="206">
        <f>SUMIF('05'!$A$5:$A$360,'15'!A69,'05'!$D$5:$D$360)</f>
        <v>0</v>
      </c>
      <c r="D69" s="206">
        <f>SUMIF('05'!$A$5:$A$332,A69,'05'!$E$5:$E$332)</f>
        <v>0</v>
      </c>
      <c r="E69" s="147">
        <v>0</v>
      </c>
      <c r="F69" s="203">
        <f t="shared" si="9"/>
        <v>0</v>
      </c>
      <c r="G69" s="203">
        <f t="shared" si="10"/>
        <v>0</v>
      </c>
      <c r="H69" s="204" t="str">
        <f t="shared" si="7"/>
        <v>否</v>
      </c>
      <c r="I69" s="181" t="str">
        <f t="shared" si="6"/>
        <v>项</v>
      </c>
    </row>
    <row r="70" s="180" customFormat="1" ht="22" customHeight="1" spans="1:9">
      <c r="A70" s="208" t="s">
        <v>1288</v>
      </c>
      <c r="B70" s="196" t="s">
        <v>1289</v>
      </c>
      <c r="C70" s="197">
        <f>SUM(C71,C87,C91,C92,C98,C102,C106,C110,C116,C119,C128)</f>
        <v>16724</v>
      </c>
      <c r="D70" s="197">
        <f>SUM(D71,D87,D91,D92,D98,D102,D106,D110,D116,D119,D128)</f>
        <v>35424</v>
      </c>
      <c r="E70" s="197">
        <f>SUM(E71,E87,E91,E92,E98,E102,E106,E110,E116,E119,E128)</f>
        <v>21352</v>
      </c>
      <c r="F70" s="198">
        <f t="shared" si="9"/>
        <v>127.672805548912</v>
      </c>
      <c r="G70" s="199">
        <f t="shared" si="10"/>
        <v>60.2755194218609</v>
      </c>
      <c r="H70" s="200" t="str">
        <f>IF(LEN(A70)=3,"是",IF(B70&lt;&gt;"",IF(SUM(C70:E70)&lt;&gt;0,"是","否"),"否"))</f>
        <v>是</v>
      </c>
      <c r="I70" s="180" t="str">
        <f t="shared" si="6"/>
        <v>类</v>
      </c>
    </row>
    <row r="71" s="180" customFormat="1" ht="22" customHeight="1" spans="1:9">
      <c r="A71" s="209" t="s">
        <v>2025</v>
      </c>
      <c r="B71" s="210" t="s">
        <v>1290</v>
      </c>
      <c r="C71" s="207">
        <f>SUM(C72:C86)</f>
        <v>15978</v>
      </c>
      <c r="D71" s="207">
        <f>SUM(D72:D86)</f>
        <v>30339</v>
      </c>
      <c r="E71" s="207">
        <f>SUM(E72:E86)</f>
        <v>21342</v>
      </c>
      <c r="F71" s="211">
        <f t="shared" ref="F71:F102" si="11">IF(C71&lt;0,"",IFERROR(E71/C71,0))*100</f>
        <v>133.571160345475</v>
      </c>
      <c r="G71" s="211">
        <f t="shared" si="10"/>
        <v>70.3451003658657</v>
      </c>
      <c r="H71" s="200" t="str">
        <f>IF(LEN(A71)=3,"是",IF(B71&lt;&gt;"",IF(SUM(C71:E71)&lt;&gt;0,"是","否"),"否"))</f>
        <v>是</v>
      </c>
      <c r="I71" s="180" t="str">
        <f t="shared" si="6"/>
        <v>款</v>
      </c>
    </row>
    <row r="72" s="180" customFormat="1" ht="22" customHeight="1" spans="1:9">
      <c r="A72" s="209" t="s">
        <v>2026</v>
      </c>
      <c r="B72" s="212" t="s">
        <v>1291</v>
      </c>
      <c r="C72" s="213">
        <f>SUMIF('05'!$A$5:$A$360,'15'!A72,'05'!$D$5:$D$360)</f>
        <v>7000</v>
      </c>
      <c r="D72" s="213">
        <f>SUMIF('05'!$A$5:$A$332,A72,'05'!$E$5:$E$332)</f>
        <v>8276</v>
      </c>
      <c r="E72" s="207">
        <v>6000</v>
      </c>
      <c r="F72" s="211">
        <f t="shared" si="11"/>
        <v>85.7142857142857</v>
      </c>
      <c r="G72" s="211">
        <f t="shared" si="10"/>
        <v>72.4987916868052</v>
      </c>
      <c r="H72" s="200" t="str">
        <f t="shared" si="7"/>
        <v>是</v>
      </c>
      <c r="I72" s="180" t="str">
        <f t="shared" si="6"/>
        <v>项</v>
      </c>
    </row>
    <row r="73" ht="36" customHeight="1" spans="1:9">
      <c r="A73" s="215" t="s">
        <v>2027</v>
      </c>
      <c r="B73" s="205" t="s">
        <v>1292</v>
      </c>
      <c r="C73" s="206">
        <f>SUMIF('05'!$A$5:$A$360,'15'!A73,'05'!$D$5:$D$360)</f>
        <v>0</v>
      </c>
      <c r="D73" s="206">
        <f>SUMIF('05'!$A$5:$A$332,A73,'05'!$E$5:$E$332)</f>
        <v>0</v>
      </c>
      <c r="E73" s="147">
        <v>0</v>
      </c>
      <c r="F73" s="203">
        <f t="shared" si="11"/>
        <v>0</v>
      </c>
      <c r="G73" s="203">
        <f t="shared" si="10"/>
        <v>0</v>
      </c>
      <c r="H73" s="204" t="str">
        <f t="shared" si="7"/>
        <v>否</v>
      </c>
      <c r="I73" s="181" t="str">
        <f t="shared" si="6"/>
        <v>项</v>
      </c>
    </row>
    <row r="74" ht="36" customHeight="1" spans="1:9">
      <c r="A74" s="215" t="s">
        <v>2028</v>
      </c>
      <c r="B74" s="205" t="s">
        <v>1293</v>
      </c>
      <c r="C74" s="206">
        <f>SUMIF('05'!$A$5:$A$360,'15'!A74,'05'!$D$5:$D$360)</f>
        <v>0</v>
      </c>
      <c r="D74" s="206">
        <f>SUMIF('05'!$A$5:$A$332,A74,'05'!$E$5:$E$332)</f>
        <v>0</v>
      </c>
      <c r="E74" s="147">
        <v>0</v>
      </c>
      <c r="F74" s="203">
        <f t="shared" si="11"/>
        <v>0</v>
      </c>
      <c r="G74" s="203">
        <f t="shared" si="10"/>
        <v>0</v>
      </c>
      <c r="H74" s="204" t="str">
        <f t="shared" si="7"/>
        <v>否</v>
      </c>
      <c r="I74" s="181" t="str">
        <f t="shared" si="6"/>
        <v>项</v>
      </c>
    </row>
    <row r="75" s="180" customFormat="1" ht="22" customHeight="1" spans="1:9">
      <c r="A75" s="209" t="s">
        <v>2029</v>
      </c>
      <c r="B75" s="212" t="s">
        <v>1294</v>
      </c>
      <c r="C75" s="213">
        <f>SUMIF('05'!$A$5:$A$360,'15'!A75,'05'!$D$5:$D$360)</f>
        <v>0</v>
      </c>
      <c r="D75" s="213">
        <f>SUMIF('05'!$A$5:$A$332,A75,'05'!$E$5:$E$332)</f>
        <v>0</v>
      </c>
      <c r="E75" s="207">
        <v>200</v>
      </c>
      <c r="F75" s="211">
        <f t="shared" si="11"/>
        <v>0</v>
      </c>
      <c r="G75" s="211">
        <f t="shared" si="10"/>
        <v>0</v>
      </c>
      <c r="H75" s="200" t="str">
        <f t="shared" si="7"/>
        <v>是</v>
      </c>
      <c r="I75" s="180" t="str">
        <f t="shared" si="6"/>
        <v>项</v>
      </c>
    </row>
    <row r="76" ht="36" customHeight="1" spans="1:9">
      <c r="A76" s="215" t="s">
        <v>2030</v>
      </c>
      <c r="B76" s="205" t="s">
        <v>1295</v>
      </c>
      <c r="C76" s="206">
        <f>SUMIF('05'!$A$5:$A$360,'15'!A76,'05'!$D$5:$D$360)</f>
        <v>0</v>
      </c>
      <c r="D76" s="206">
        <f>SUMIF('05'!$A$5:$A$332,A76,'05'!$E$5:$E$332)</f>
        <v>0</v>
      </c>
      <c r="E76" s="147">
        <v>0</v>
      </c>
      <c r="F76" s="203">
        <f t="shared" si="11"/>
        <v>0</v>
      </c>
      <c r="G76" s="203">
        <f t="shared" si="10"/>
        <v>0</v>
      </c>
      <c r="H76" s="204" t="str">
        <f t="shared" si="7"/>
        <v>否</v>
      </c>
      <c r="I76" s="181" t="str">
        <f t="shared" si="6"/>
        <v>项</v>
      </c>
    </row>
    <row r="77" ht="36" customHeight="1" spans="1:9">
      <c r="A77" s="215" t="s">
        <v>2031</v>
      </c>
      <c r="B77" s="205" t="s">
        <v>1296</v>
      </c>
      <c r="C77" s="206">
        <f>SUMIF('05'!$A$5:$A$360,'15'!A77,'05'!$D$5:$D$360)</f>
        <v>0</v>
      </c>
      <c r="D77" s="206">
        <f>SUMIF('05'!$A$5:$A$332,A77,'05'!$E$5:$E$332)</f>
        <v>0</v>
      </c>
      <c r="E77" s="147">
        <v>0</v>
      </c>
      <c r="F77" s="203">
        <f t="shared" si="11"/>
        <v>0</v>
      </c>
      <c r="G77" s="203">
        <f t="shared" si="10"/>
        <v>0</v>
      </c>
      <c r="H77" s="204" t="str">
        <f t="shared" si="7"/>
        <v>否</v>
      </c>
      <c r="I77" s="181" t="str">
        <f t="shared" si="6"/>
        <v>项</v>
      </c>
    </row>
    <row r="78" ht="36" customHeight="1" spans="1:9">
      <c r="A78" s="215" t="s">
        <v>2032</v>
      </c>
      <c r="B78" s="205" t="s">
        <v>1297</v>
      </c>
      <c r="C78" s="206">
        <f>SUMIF('05'!$A$5:$A$360,'15'!A78,'05'!$D$5:$D$360)</f>
        <v>0</v>
      </c>
      <c r="D78" s="206">
        <f>SUMIF('05'!$A$5:$A$332,A78,'05'!$E$5:$E$332)</f>
        <v>0</v>
      </c>
      <c r="E78" s="147">
        <v>0</v>
      </c>
      <c r="F78" s="203">
        <f t="shared" si="11"/>
        <v>0</v>
      </c>
      <c r="G78" s="203">
        <f t="shared" si="10"/>
        <v>0</v>
      </c>
      <c r="H78" s="204" t="str">
        <f t="shared" si="7"/>
        <v>否</v>
      </c>
      <c r="I78" s="181" t="str">
        <f t="shared" si="6"/>
        <v>项</v>
      </c>
    </row>
    <row r="79" ht="36" customHeight="1" spans="1:9">
      <c r="A79" s="215" t="s">
        <v>2033</v>
      </c>
      <c r="B79" s="205" t="s">
        <v>1298</v>
      </c>
      <c r="C79" s="206">
        <f>SUMIF('05'!$A$5:$A$360,'15'!A79,'05'!$D$5:$D$360)</f>
        <v>0</v>
      </c>
      <c r="D79" s="206">
        <f>SUMIF('05'!$A$5:$A$332,A79,'05'!$E$5:$E$332)</f>
        <v>0</v>
      </c>
      <c r="E79" s="147">
        <v>0</v>
      </c>
      <c r="F79" s="203">
        <f t="shared" si="11"/>
        <v>0</v>
      </c>
      <c r="G79" s="203">
        <f t="shared" si="10"/>
        <v>0</v>
      </c>
      <c r="H79" s="204" t="str">
        <f t="shared" si="7"/>
        <v>否</v>
      </c>
      <c r="I79" s="181" t="str">
        <f t="shared" si="6"/>
        <v>项</v>
      </c>
    </row>
    <row r="80" ht="36" customHeight="1" spans="1:9">
      <c r="A80" s="215" t="s">
        <v>2034</v>
      </c>
      <c r="B80" s="205" t="s">
        <v>1299</v>
      </c>
      <c r="C80" s="206">
        <f>SUMIF('05'!$A$5:$A$360,'15'!A80,'05'!$D$5:$D$360)</f>
        <v>0</v>
      </c>
      <c r="D80" s="206">
        <f>SUMIF('05'!$A$5:$A$332,A80,'05'!$E$5:$E$332)</f>
        <v>0</v>
      </c>
      <c r="E80" s="147">
        <v>0</v>
      </c>
      <c r="F80" s="203">
        <f t="shared" si="11"/>
        <v>0</v>
      </c>
      <c r="G80" s="203">
        <f t="shared" si="10"/>
        <v>0</v>
      </c>
      <c r="H80" s="204" t="str">
        <f t="shared" si="7"/>
        <v>否</v>
      </c>
      <c r="I80" s="181" t="str">
        <f t="shared" si="6"/>
        <v>项</v>
      </c>
    </row>
    <row r="81" ht="36" customHeight="1" spans="1:10">
      <c r="A81" s="215" t="s">
        <v>2035</v>
      </c>
      <c r="B81" s="205" t="s">
        <v>1300</v>
      </c>
      <c r="C81" s="206">
        <f>SUMIF('05'!$A$5:$A$360,'15'!A81,'05'!$D$5:$D$360)</f>
        <v>0</v>
      </c>
      <c r="D81" s="206">
        <f>SUMIF('05'!$A$5:$A$332,A81,'05'!$E$5:$E$332)</f>
        <v>0</v>
      </c>
      <c r="E81" s="147">
        <v>0</v>
      </c>
      <c r="F81" s="203">
        <f t="shared" si="11"/>
        <v>0</v>
      </c>
      <c r="G81" s="203">
        <f t="shared" si="10"/>
        <v>0</v>
      </c>
      <c r="H81" s="204" t="str">
        <f t="shared" si="7"/>
        <v>否</v>
      </c>
      <c r="I81" s="181" t="str">
        <f t="shared" si="6"/>
        <v>项</v>
      </c>
    </row>
    <row r="82" ht="36" customHeight="1" spans="1:10">
      <c r="A82" s="215" t="s">
        <v>2036</v>
      </c>
      <c r="B82" s="205" t="s">
        <v>1301</v>
      </c>
      <c r="C82" s="206">
        <f>SUMIF('05'!$A$5:$A$360,'15'!A82,'05'!$D$5:$D$360)</f>
        <v>0</v>
      </c>
      <c r="D82" s="206">
        <f>SUMIF('05'!$A$5:$A$332,A82,'05'!$E$5:$E$332)</f>
        <v>0</v>
      </c>
      <c r="E82" s="147">
        <v>0</v>
      </c>
      <c r="F82" s="203">
        <f t="shared" si="11"/>
        <v>0</v>
      </c>
      <c r="G82" s="203">
        <f t="shared" si="10"/>
        <v>0</v>
      </c>
      <c r="H82" s="204" t="str">
        <f t="shared" si="7"/>
        <v>否</v>
      </c>
      <c r="I82" s="181" t="str">
        <f t="shared" si="6"/>
        <v>项</v>
      </c>
    </row>
    <row r="83" s="180" customFormat="1" ht="22" customHeight="1" spans="1:10">
      <c r="A83" s="209" t="s">
        <v>2037</v>
      </c>
      <c r="B83" s="212" t="s">
        <v>1302</v>
      </c>
      <c r="C83" s="213">
        <f>SUMIF('05'!$A$5:$A$360,'15'!A83,'05'!$D$5:$D$360)</f>
        <v>0</v>
      </c>
      <c r="D83" s="213">
        <f>SUMIF('05'!$A$5:$A$332,A83,'05'!$E$5:$E$332)</f>
        <v>593</v>
      </c>
      <c r="E83" s="207">
        <v>1668</v>
      </c>
      <c r="F83" s="211">
        <f t="shared" si="11"/>
        <v>0</v>
      </c>
      <c r="G83" s="211">
        <f t="shared" si="10"/>
        <v>281.281618887015</v>
      </c>
      <c r="H83" s="200" t="str">
        <f t="shared" si="7"/>
        <v>是</v>
      </c>
      <c r="I83" s="180" t="str">
        <f t="shared" si="6"/>
        <v>项</v>
      </c>
    </row>
    <row r="84" ht="36" customHeight="1" spans="1:10">
      <c r="A84" s="215" t="s">
        <v>2038</v>
      </c>
      <c r="B84" s="205" t="s">
        <v>1303</v>
      </c>
      <c r="C84" s="206">
        <f>SUMIF('05'!$A$5:$A$360,'15'!A84,'05'!$D$5:$D$360)</f>
        <v>0</v>
      </c>
      <c r="D84" s="206">
        <f>SUMIF('05'!$A$5:$A$332,A84,'05'!$E$5:$E$332)</f>
        <v>0</v>
      </c>
      <c r="E84" s="147">
        <v>0</v>
      </c>
      <c r="F84" s="203">
        <f t="shared" si="11"/>
        <v>0</v>
      </c>
      <c r="G84" s="203">
        <f t="shared" si="10"/>
        <v>0</v>
      </c>
      <c r="H84" s="204" t="str">
        <f t="shared" si="7"/>
        <v>否</v>
      </c>
      <c r="I84" s="181" t="str">
        <f t="shared" si="6"/>
        <v>项</v>
      </c>
    </row>
    <row r="85" s="180" customFormat="1" ht="22" customHeight="1" spans="1:10">
      <c r="A85" s="209" t="s">
        <v>2039</v>
      </c>
      <c r="B85" s="212" t="s">
        <v>1304</v>
      </c>
      <c r="C85" s="213">
        <f>SUMIF('05'!$A$5:$A$360,'15'!A85,'05'!$D$5:$D$360)</f>
        <v>0</v>
      </c>
      <c r="D85" s="213">
        <f>SUMIF('05'!$A$5:$A$332,A85,'05'!$E$5:$E$332)</f>
        <v>523</v>
      </c>
      <c r="E85" s="207">
        <v>1082</v>
      </c>
      <c r="F85" s="211">
        <f t="shared" si="11"/>
        <v>0</v>
      </c>
      <c r="G85" s="211">
        <f t="shared" si="10"/>
        <v>206.883365200765</v>
      </c>
      <c r="H85" s="200" t="str">
        <f t="shared" si="7"/>
        <v>是</v>
      </c>
      <c r="I85" s="180" t="str">
        <f t="shared" si="6"/>
        <v>项</v>
      </c>
      <c r="J85" s="214"/>
    </row>
    <row r="86" s="180" customFormat="1" ht="22" customHeight="1" spans="1:10">
      <c r="A86" s="209" t="s">
        <v>2040</v>
      </c>
      <c r="B86" s="212" t="s">
        <v>1305</v>
      </c>
      <c r="C86" s="213">
        <f>SUMIF('05'!$A$5:$A$360,'15'!A86,'05'!$D$5:$D$360)</f>
        <v>8978</v>
      </c>
      <c r="D86" s="213">
        <f>SUMIF('05'!$A$5:$A$332,A86,'05'!$E$5:$E$332)</f>
        <v>20947</v>
      </c>
      <c r="E86" s="207">
        <f>4238+5000+7154-4000</f>
        <v>12392</v>
      </c>
      <c r="F86" s="211">
        <f t="shared" si="11"/>
        <v>138.026286478057</v>
      </c>
      <c r="G86" s="211">
        <f t="shared" si="10"/>
        <v>59.1588294266482</v>
      </c>
      <c r="H86" s="200" t="str">
        <f t="shared" si="7"/>
        <v>是</v>
      </c>
      <c r="I86" s="180" t="str">
        <f t="shared" si="6"/>
        <v>项</v>
      </c>
    </row>
    <row r="87" ht="36" customHeight="1" spans="1:10">
      <c r="A87" s="215" t="s">
        <v>2041</v>
      </c>
      <c r="B87" s="202" t="s">
        <v>1306</v>
      </c>
      <c r="C87" s="147">
        <f>SUM(C88:C90)</f>
        <v>0</v>
      </c>
      <c r="D87" s="147">
        <f>SUM(D88:D90)</f>
        <v>0</v>
      </c>
      <c r="E87" s="147">
        <f>SUM(E88:E90)</f>
        <v>0</v>
      </c>
      <c r="F87" s="203">
        <f t="shared" si="11"/>
        <v>0</v>
      </c>
      <c r="G87" s="203">
        <f t="shared" si="10"/>
        <v>0</v>
      </c>
      <c r="H87" s="204" t="str">
        <f>IF(LEN(A87)=3,"是",IF(B87&lt;&gt;"",IF(SUM(C87:E87)&lt;&gt;0,"是","否"),"否"))</f>
        <v>否</v>
      </c>
      <c r="I87" s="181" t="str">
        <f t="shared" si="6"/>
        <v>款</v>
      </c>
    </row>
    <row r="88" ht="36" customHeight="1" spans="1:10">
      <c r="A88" s="215" t="s">
        <v>2042</v>
      </c>
      <c r="B88" s="205" t="s">
        <v>1291</v>
      </c>
      <c r="C88" s="206">
        <f>SUMIF('05'!$A$5:$A$360,'15'!A88,'05'!$D$5:$D$360)</f>
        <v>0</v>
      </c>
      <c r="D88" s="206">
        <f>SUMIF('05'!$A$5:$A$332,A88,'05'!$E$5:$E$332)</f>
        <v>0</v>
      </c>
      <c r="E88" s="147">
        <v>0</v>
      </c>
      <c r="F88" s="203">
        <f t="shared" si="11"/>
        <v>0</v>
      </c>
      <c r="G88" s="203">
        <f t="shared" si="10"/>
        <v>0</v>
      </c>
      <c r="H88" s="204" t="str">
        <f t="shared" si="7"/>
        <v>否</v>
      </c>
      <c r="I88" s="181" t="str">
        <f t="shared" si="6"/>
        <v>项</v>
      </c>
    </row>
    <row r="89" ht="36" customHeight="1" spans="1:10">
      <c r="A89" s="215" t="s">
        <v>2043</v>
      </c>
      <c r="B89" s="205" t="s">
        <v>1292</v>
      </c>
      <c r="C89" s="206">
        <f>SUMIF('05'!$A$5:$A$360,'15'!A89,'05'!$D$5:$D$360)</f>
        <v>0</v>
      </c>
      <c r="D89" s="206">
        <f>SUMIF('05'!$A$5:$A$332,A89,'05'!$E$5:$E$332)</f>
        <v>0</v>
      </c>
      <c r="E89" s="147">
        <v>0</v>
      </c>
      <c r="F89" s="203">
        <f t="shared" si="11"/>
        <v>0</v>
      </c>
      <c r="G89" s="203">
        <f t="shared" si="10"/>
        <v>0</v>
      </c>
      <c r="H89" s="204" t="str">
        <f t="shared" si="7"/>
        <v>否</v>
      </c>
      <c r="I89" s="181" t="str">
        <f t="shared" si="6"/>
        <v>项</v>
      </c>
    </row>
    <row r="90" ht="36" customHeight="1" spans="1:10">
      <c r="A90" s="215" t="s">
        <v>2044</v>
      </c>
      <c r="B90" s="205" t="s">
        <v>1307</v>
      </c>
      <c r="C90" s="206">
        <f>SUMIF('05'!$A$5:$A$360,'15'!A90,'05'!$D$5:$D$360)</f>
        <v>0</v>
      </c>
      <c r="D90" s="206">
        <f>SUMIF('05'!$A$5:$A$332,A90,'05'!$E$5:$E$332)</f>
        <v>0</v>
      </c>
      <c r="E90" s="147">
        <v>0</v>
      </c>
      <c r="F90" s="203">
        <f t="shared" si="11"/>
        <v>0</v>
      </c>
      <c r="G90" s="203">
        <f t="shared" si="10"/>
        <v>0</v>
      </c>
      <c r="H90" s="204" t="str">
        <f t="shared" si="7"/>
        <v>否</v>
      </c>
      <c r="I90" s="181" t="str">
        <f t="shared" si="6"/>
        <v>项</v>
      </c>
    </row>
    <row r="91" ht="38.1" customHeight="1" spans="1:10">
      <c r="A91" s="215" t="s">
        <v>2045</v>
      </c>
      <c r="B91" s="202" t="s">
        <v>1308</v>
      </c>
      <c r="C91" s="206">
        <f>SUMIF('05'!$A$20:$A$360,'15'!A91,'05'!$D$20:$D$360)</f>
        <v>0</v>
      </c>
      <c r="D91" s="206">
        <f>SUMIF('05'!A79:A417,A91,'05'!E79:E417)</f>
        <v>0</v>
      </c>
      <c r="E91" s="206">
        <f>SUMIF('05'!B79:B417,B91,'05'!F79:F417)</f>
        <v>0</v>
      </c>
      <c r="F91" s="203">
        <f t="shared" si="11"/>
        <v>0</v>
      </c>
      <c r="G91" s="203">
        <f t="shared" si="10"/>
        <v>0</v>
      </c>
      <c r="H91" s="204" t="str">
        <f>IF(LEN(A91)=3,"是",IF(B91&lt;&gt;"",IF(SUM(C91:E91)&lt;&gt;0,"是","否"),"否"))</f>
        <v>否</v>
      </c>
      <c r="I91" s="181" t="str">
        <f t="shared" si="6"/>
        <v>款</v>
      </c>
    </row>
    <row r="92" ht="36" customHeight="1" spans="1:10">
      <c r="A92" s="215" t="s">
        <v>2046</v>
      </c>
      <c r="B92" s="202" t="s">
        <v>1309</v>
      </c>
      <c r="C92" s="147">
        <f>SUM(C93:C97)</f>
        <v>0</v>
      </c>
      <c r="D92" s="147">
        <f>SUM(D93:D97)</f>
        <v>0</v>
      </c>
      <c r="E92" s="147">
        <f>SUM(E93:E97)</f>
        <v>0</v>
      </c>
      <c r="F92" s="203">
        <f t="shared" si="11"/>
        <v>0</v>
      </c>
      <c r="G92" s="203">
        <f t="shared" si="10"/>
        <v>0</v>
      </c>
      <c r="H92" s="204" t="str">
        <f>IF(LEN(A92)=3,"是",IF(B92&lt;&gt;"",IF(SUM(C92:E92)&lt;&gt;0,"是","否"),"否"))</f>
        <v>否</v>
      </c>
      <c r="I92" s="181" t="str">
        <f t="shared" si="6"/>
        <v>款</v>
      </c>
    </row>
    <row r="93" ht="36" customHeight="1" spans="1:10">
      <c r="A93" s="215" t="s">
        <v>2047</v>
      </c>
      <c r="B93" s="205" t="s">
        <v>1310</v>
      </c>
      <c r="C93" s="206">
        <f>SUMIF('05'!$A$5:$A$360,'15'!A93,'05'!$D$5:$D$360)</f>
        <v>0</v>
      </c>
      <c r="D93" s="206">
        <f>SUMIF('05'!$A$5:$A$332,A93,'05'!$E$5:$E$332)</f>
        <v>0</v>
      </c>
      <c r="E93" s="147">
        <v>0</v>
      </c>
      <c r="F93" s="203">
        <f t="shared" si="11"/>
        <v>0</v>
      </c>
      <c r="G93" s="203">
        <f t="shared" si="10"/>
        <v>0</v>
      </c>
      <c r="H93" s="204" t="str">
        <f t="shared" si="7"/>
        <v>否</v>
      </c>
      <c r="I93" s="181" t="str">
        <f t="shared" si="6"/>
        <v>项</v>
      </c>
    </row>
    <row r="94" ht="36" customHeight="1" spans="1:10">
      <c r="A94" s="215" t="s">
        <v>2048</v>
      </c>
      <c r="B94" s="205" t="s">
        <v>1311</v>
      </c>
      <c r="C94" s="206">
        <f>SUMIF('05'!$A$5:$A$360,'15'!A94,'05'!$D$5:$D$360)</f>
        <v>0</v>
      </c>
      <c r="D94" s="206">
        <f>SUMIF('05'!$A$5:$A$332,A94,'05'!$E$5:$E$332)</f>
        <v>0</v>
      </c>
      <c r="E94" s="147">
        <v>0</v>
      </c>
      <c r="F94" s="203">
        <f t="shared" si="11"/>
        <v>0</v>
      </c>
      <c r="G94" s="203">
        <f t="shared" si="10"/>
        <v>0</v>
      </c>
      <c r="H94" s="204" t="str">
        <f t="shared" si="7"/>
        <v>否</v>
      </c>
      <c r="I94" s="181" t="str">
        <f t="shared" si="6"/>
        <v>项</v>
      </c>
    </row>
    <row r="95" ht="36" customHeight="1" spans="1:10">
      <c r="A95" s="215" t="s">
        <v>2049</v>
      </c>
      <c r="B95" s="205" t="s">
        <v>1312</v>
      </c>
      <c r="C95" s="206">
        <f>SUMIF('05'!$A$5:$A$360,'15'!A95,'05'!$D$5:$D$360)</f>
        <v>0</v>
      </c>
      <c r="D95" s="206">
        <f>SUMIF('05'!$A$5:$A$332,A95,'05'!$E$5:$E$332)</f>
        <v>0</v>
      </c>
      <c r="E95" s="147">
        <v>0</v>
      </c>
      <c r="F95" s="203">
        <f t="shared" si="11"/>
        <v>0</v>
      </c>
      <c r="G95" s="203">
        <f t="shared" si="10"/>
        <v>0</v>
      </c>
      <c r="H95" s="204" t="str">
        <f t="shared" si="7"/>
        <v>否</v>
      </c>
      <c r="I95" s="181" t="str">
        <f t="shared" si="6"/>
        <v>项</v>
      </c>
    </row>
    <row r="96" ht="36" customHeight="1" spans="1:10">
      <c r="A96" s="215" t="s">
        <v>2050</v>
      </c>
      <c r="B96" s="205" t="s">
        <v>1313</v>
      </c>
      <c r="C96" s="206">
        <f>SUMIF('05'!$A$5:$A$360,'15'!A96,'05'!$D$5:$D$360)</f>
        <v>0</v>
      </c>
      <c r="D96" s="206">
        <f>SUMIF('05'!$A$5:$A$332,A96,'05'!$E$5:$E$332)</f>
        <v>0</v>
      </c>
      <c r="E96" s="147">
        <v>0</v>
      </c>
      <c r="F96" s="203">
        <f t="shared" si="11"/>
        <v>0</v>
      </c>
      <c r="G96" s="203">
        <f t="shared" si="10"/>
        <v>0</v>
      </c>
      <c r="H96" s="204" t="str">
        <f t="shared" si="7"/>
        <v>否</v>
      </c>
      <c r="I96" s="181" t="str">
        <f t="shared" si="6"/>
        <v>项</v>
      </c>
    </row>
    <row r="97" ht="36" customHeight="1" spans="1:9">
      <c r="A97" s="215" t="s">
        <v>2051</v>
      </c>
      <c r="B97" s="205" t="s">
        <v>1314</v>
      </c>
      <c r="C97" s="206">
        <f>SUMIF('05'!$A$5:$A$360,'15'!A97,'05'!$D$5:$D$360)</f>
        <v>0</v>
      </c>
      <c r="D97" s="206">
        <f>SUMIF('05'!$A$5:$A$332,A97,'05'!$E$5:$E$332)</f>
        <v>0</v>
      </c>
      <c r="E97" s="147">
        <v>0</v>
      </c>
      <c r="F97" s="203">
        <f t="shared" si="11"/>
        <v>0</v>
      </c>
      <c r="G97" s="203">
        <f t="shared" si="10"/>
        <v>0</v>
      </c>
      <c r="H97" s="204" t="str">
        <f t="shared" si="7"/>
        <v>否</v>
      </c>
      <c r="I97" s="181" t="str">
        <f t="shared" si="6"/>
        <v>项</v>
      </c>
    </row>
    <row r="98" s="180" customFormat="1" ht="22" customHeight="1" spans="1:9">
      <c r="A98" s="209" t="s">
        <v>2052</v>
      </c>
      <c r="B98" s="210" t="s">
        <v>1315</v>
      </c>
      <c r="C98" s="207">
        <f>SUM(C99:C101)</f>
        <v>746</v>
      </c>
      <c r="D98" s="207">
        <f>SUM(D99:D101)</f>
        <v>585</v>
      </c>
      <c r="E98" s="207">
        <f>SUM(E99:E101)</f>
        <v>10</v>
      </c>
      <c r="F98" s="211">
        <f t="shared" si="11"/>
        <v>1.34048257372654</v>
      </c>
      <c r="G98" s="211">
        <f t="shared" si="10"/>
        <v>1.70940170940171</v>
      </c>
      <c r="H98" s="200" t="str">
        <f>IF(LEN(A98)=3,"是",IF(B98&lt;&gt;"",IF(SUM(C98:E98)&lt;&gt;0,"是","否"),"否"))</f>
        <v>是</v>
      </c>
      <c r="I98" s="180" t="str">
        <f t="shared" si="6"/>
        <v>款</v>
      </c>
    </row>
    <row r="99" ht="36" customHeight="1" spans="1:9">
      <c r="A99" s="215" t="s">
        <v>2053</v>
      </c>
      <c r="B99" s="205" t="s">
        <v>1316</v>
      </c>
      <c r="C99" s="206">
        <f>SUMIF('05'!$A$5:$A$360,'15'!A99,'05'!$D$5:$D$360)</f>
        <v>0</v>
      </c>
      <c r="D99" s="206">
        <f>SUMIF('05'!$A$5:$A$332,A99,'05'!$E$5:$E$332)</f>
        <v>0</v>
      </c>
      <c r="E99" s="147">
        <v>0</v>
      </c>
      <c r="F99" s="203">
        <f t="shared" si="11"/>
        <v>0</v>
      </c>
      <c r="G99" s="203">
        <f t="shared" si="10"/>
        <v>0</v>
      </c>
      <c r="H99" s="204" t="str">
        <f t="shared" ref="H99:H162" si="12">IF(LEN(A99)=3,"是",IF(B99&lt;&gt;"",IF(SUM(C99:E99)&lt;&gt;0,"是","否"),"是"))</f>
        <v>否</v>
      </c>
      <c r="I99" s="181" t="str">
        <f t="shared" ref="I99:I162" si="13">IF(LEN(A99)=3,"类",IF(LEN(A99)=5,"款","项"))</f>
        <v>项</v>
      </c>
    </row>
    <row r="100" s="180" customFormat="1" ht="22" customHeight="1" spans="1:9">
      <c r="A100" s="209" t="s">
        <v>2054</v>
      </c>
      <c r="B100" s="212" t="s">
        <v>1317</v>
      </c>
      <c r="C100" s="213">
        <f>SUMIF('05'!$A$5:$A$360,'15'!A100,'05'!$D$5:$D$360)</f>
        <v>46</v>
      </c>
      <c r="D100" s="213">
        <f>SUMIF('05'!$A$5:$A$332,A100,'05'!$E$5:$E$332)</f>
        <v>20</v>
      </c>
      <c r="E100" s="207">
        <v>10</v>
      </c>
      <c r="F100" s="211">
        <f t="shared" si="11"/>
        <v>21.7391304347826</v>
      </c>
      <c r="G100" s="211">
        <f t="shared" si="10"/>
        <v>50</v>
      </c>
      <c r="H100" s="200" t="str">
        <f t="shared" si="12"/>
        <v>是</v>
      </c>
      <c r="I100" s="180" t="str">
        <f t="shared" si="13"/>
        <v>项</v>
      </c>
    </row>
    <row r="101" s="180" customFormat="1" ht="22" customHeight="1" spans="1:9">
      <c r="A101" s="209" t="s">
        <v>2055</v>
      </c>
      <c r="B101" s="212" t="s">
        <v>1318</v>
      </c>
      <c r="C101" s="213">
        <f>SUMIF('05'!$A$5:$A$360,'15'!A101,'05'!$D$5:$D$360)</f>
        <v>700</v>
      </c>
      <c r="D101" s="213">
        <f>SUMIF('05'!$A$5:$A$332,A101,'05'!$E$5:$E$332)</f>
        <v>565</v>
      </c>
      <c r="E101" s="207">
        <v>0</v>
      </c>
      <c r="F101" s="211">
        <f t="shared" si="11"/>
        <v>0</v>
      </c>
      <c r="G101" s="211">
        <f t="shared" si="10"/>
        <v>0</v>
      </c>
      <c r="H101" s="200" t="str">
        <f t="shared" si="12"/>
        <v>是</v>
      </c>
      <c r="I101" s="180" t="str">
        <f t="shared" si="13"/>
        <v>项</v>
      </c>
    </row>
    <row r="102" s="180" customFormat="1" ht="22" customHeight="1" spans="1:9">
      <c r="A102" s="209" t="s">
        <v>2056</v>
      </c>
      <c r="B102" s="210" t="s">
        <v>1319</v>
      </c>
      <c r="C102" s="207">
        <f>SUM(C103:C105)</f>
        <v>0</v>
      </c>
      <c r="D102" s="207">
        <f>SUM(D103:D105)</f>
        <v>4500</v>
      </c>
      <c r="E102" s="207">
        <f>SUM(E103:E105)</f>
        <v>0</v>
      </c>
      <c r="F102" s="211">
        <f t="shared" si="11"/>
        <v>0</v>
      </c>
      <c r="G102" s="211">
        <f t="shared" si="10"/>
        <v>0</v>
      </c>
      <c r="H102" s="200" t="str">
        <f>IF(LEN(A102)=3,"是",IF(B102&lt;&gt;"",IF(SUM(C102:E102)&lt;&gt;0,"是","否"),"否"))</f>
        <v>是</v>
      </c>
      <c r="I102" s="180" t="str">
        <f t="shared" si="13"/>
        <v>款</v>
      </c>
    </row>
    <row r="103" s="180" customFormat="1" ht="22" customHeight="1" spans="1:9">
      <c r="A103" s="209" t="s">
        <v>2057</v>
      </c>
      <c r="B103" s="212" t="s">
        <v>1291</v>
      </c>
      <c r="C103" s="213">
        <f>SUMIF('05'!$A$5:$A$360,'15'!A103,'05'!$D$5:$D$360)</f>
        <v>0</v>
      </c>
      <c r="D103" s="213">
        <f>SUMIF('05'!$A$5:$A$332,A103,'05'!$E$5:$E$332)</f>
        <v>4500</v>
      </c>
      <c r="E103" s="207">
        <v>0</v>
      </c>
      <c r="F103" s="211">
        <f t="shared" ref="F103:F131" si="14">IF(C103&lt;0,"",IFERROR(E103/C103,0))*100</f>
        <v>0</v>
      </c>
      <c r="G103" s="211">
        <f t="shared" si="10"/>
        <v>0</v>
      </c>
      <c r="H103" s="200" t="str">
        <f t="shared" si="12"/>
        <v>是</v>
      </c>
      <c r="I103" s="180" t="str">
        <f t="shared" si="13"/>
        <v>项</v>
      </c>
    </row>
    <row r="104" ht="36" customHeight="1" spans="1:9">
      <c r="A104" s="215" t="s">
        <v>2058</v>
      </c>
      <c r="B104" s="205" t="s">
        <v>1292</v>
      </c>
      <c r="C104" s="206">
        <f>SUMIF('05'!$A$5:$A$360,'15'!A104,'05'!$D$5:$D$360)</f>
        <v>0</v>
      </c>
      <c r="D104" s="206">
        <f>SUMIF('05'!$A$5:$A$332,A104,'05'!$E$5:$E$332)</f>
        <v>0</v>
      </c>
      <c r="E104" s="147">
        <v>0</v>
      </c>
      <c r="F104" s="203">
        <f t="shared" si="14"/>
        <v>0</v>
      </c>
      <c r="G104" s="203">
        <f t="shared" si="10"/>
        <v>0</v>
      </c>
      <c r="H104" s="204" t="str">
        <f t="shared" si="12"/>
        <v>否</v>
      </c>
      <c r="I104" s="181" t="str">
        <f t="shared" si="13"/>
        <v>项</v>
      </c>
    </row>
    <row r="105" ht="36" customHeight="1" spans="1:9">
      <c r="A105" s="215" t="s">
        <v>2059</v>
      </c>
      <c r="B105" s="205" t="s">
        <v>1320</v>
      </c>
      <c r="C105" s="206">
        <f>SUMIF('05'!$A$5:$A$360,'15'!A105,'05'!$D$5:$D$360)</f>
        <v>0</v>
      </c>
      <c r="D105" s="206">
        <f>SUMIF('05'!$A$5:$A$332,A105,'05'!$E$5:$E$332)</f>
        <v>0</v>
      </c>
      <c r="E105" s="147">
        <v>0</v>
      </c>
      <c r="F105" s="203">
        <f t="shared" si="14"/>
        <v>0</v>
      </c>
      <c r="G105" s="203">
        <f t="shared" si="10"/>
        <v>0</v>
      </c>
      <c r="H105" s="204" t="str">
        <f t="shared" si="12"/>
        <v>否</v>
      </c>
      <c r="I105" s="181" t="str">
        <f t="shared" si="13"/>
        <v>项</v>
      </c>
    </row>
    <row r="106" ht="36" customHeight="1" spans="1:9">
      <c r="A106" s="215" t="s">
        <v>2060</v>
      </c>
      <c r="B106" s="202" t="s">
        <v>1321</v>
      </c>
      <c r="C106" s="147">
        <f>SUM(C107:C109)</f>
        <v>0</v>
      </c>
      <c r="D106" s="147">
        <f>SUM(D107:D109)</f>
        <v>0</v>
      </c>
      <c r="E106" s="147">
        <f>SUM(E107:E109)</f>
        <v>0</v>
      </c>
      <c r="F106" s="203">
        <f t="shared" si="14"/>
        <v>0</v>
      </c>
      <c r="G106" s="203">
        <f t="shared" si="10"/>
        <v>0</v>
      </c>
      <c r="H106" s="204" t="str">
        <f>IF(LEN(A106)=3,"是",IF(B106&lt;&gt;"",IF(SUM(C106:E106)&lt;&gt;0,"是","否"),"否"))</f>
        <v>否</v>
      </c>
      <c r="I106" s="181" t="str">
        <f t="shared" si="13"/>
        <v>款</v>
      </c>
    </row>
    <row r="107" ht="36" customHeight="1" spans="1:9">
      <c r="A107" s="215" t="s">
        <v>2061</v>
      </c>
      <c r="B107" s="205" t="s">
        <v>1291</v>
      </c>
      <c r="C107" s="206">
        <f>SUMIF('05'!$A$5:$A$360,'15'!A107,'05'!$D$5:$D$360)</f>
        <v>0</v>
      </c>
      <c r="D107" s="206">
        <f>SUMIF('05'!$A$5:$A$332,A107,'05'!$E$5:$E$332)</f>
        <v>0</v>
      </c>
      <c r="E107" s="147">
        <v>0</v>
      </c>
      <c r="F107" s="203">
        <f t="shared" si="14"/>
        <v>0</v>
      </c>
      <c r="G107" s="203">
        <f t="shared" si="10"/>
        <v>0</v>
      </c>
      <c r="H107" s="204" t="str">
        <f t="shared" si="12"/>
        <v>否</v>
      </c>
      <c r="I107" s="181" t="str">
        <f t="shared" si="13"/>
        <v>项</v>
      </c>
    </row>
    <row r="108" ht="36" customHeight="1" spans="1:9">
      <c r="A108" s="215" t="s">
        <v>2062</v>
      </c>
      <c r="B108" s="205" t="s">
        <v>1292</v>
      </c>
      <c r="C108" s="206">
        <f>SUMIF('05'!$A$5:$A$360,'15'!A108,'05'!$D$5:$D$360)</f>
        <v>0</v>
      </c>
      <c r="D108" s="206">
        <f>SUMIF('05'!$A$5:$A$332,A108,'05'!$E$5:$E$332)</f>
        <v>0</v>
      </c>
      <c r="E108" s="147">
        <v>0</v>
      </c>
      <c r="F108" s="203">
        <f t="shared" si="14"/>
        <v>0</v>
      </c>
      <c r="G108" s="203">
        <f t="shared" si="10"/>
        <v>0</v>
      </c>
      <c r="H108" s="204" t="str">
        <f t="shared" si="12"/>
        <v>否</v>
      </c>
      <c r="I108" s="181" t="str">
        <f t="shared" si="13"/>
        <v>项</v>
      </c>
    </row>
    <row r="109" s="181" customFormat="1" ht="36" customHeight="1" spans="1:9">
      <c r="A109" s="215" t="s">
        <v>2063</v>
      </c>
      <c r="B109" s="205" t="s">
        <v>1322</v>
      </c>
      <c r="C109" s="206">
        <f>SUMIF('05'!$A$5:$A$360,'15'!A109,'05'!$D$5:$D$360)</f>
        <v>0</v>
      </c>
      <c r="D109" s="206">
        <f>SUMIF('05'!$A$5:$A$332,A109,'05'!$E$5:$E$332)</f>
        <v>0</v>
      </c>
      <c r="E109" s="147">
        <v>0</v>
      </c>
      <c r="F109" s="203">
        <f t="shared" si="14"/>
        <v>0</v>
      </c>
      <c r="G109" s="203">
        <f t="shared" si="10"/>
        <v>0</v>
      </c>
      <c r="H109" s="204" t="str">
        <f t="shared" si="12"/>
        <v>否</v>
      </c>
      <c r="I109" s="181" t="str">
        <f t="shared" si="13"/>
        <v>项</v>
      </c>
    </row>
    <row r="110" s="181" customFormat="1" ht="36" customHeight="1" spans="1:9">
      <c r="A110" s="215" t="s">
        <v>2064</v>
      </c>
      <c r="B110" s="202" t="s">
        <v>1323</v>
      </c>
      <c r="C110" s="147">
        <f>SUM(C111:C115)</f>
        <v>0</v>
      </c>
      <c r="D110" s="147">
        <f>SUM(D111:D115)</f>
        <v>0</v>
      </c>
      <c r="E110" s="147">
        <f>SUM(E111:E115)</f>
        <v>0</v>
      </c>
      <c r="F110" s="203">
        <f t="shared" si="14"/>
        <v>0</v>
      </c>
      <c r="G110" s="203">
        <f t="shared" si="10"/>
        <v>0</v>
      </c>
      <c r="H110" s="204" t="str">
        <f>IF(LEN(A110)=3,"是",IF(B110&lt;&gt;"",IF(SUM(C110:E110)&lt;&gt;0,"是","否"),"否"))</f>
        <v>否</v>
      </c>
      <c r="I110" s="181" t="str">
        <f t="shared" si="13"/>
        <v>款</v>
      </c>
    </row>
    <row r="111" s="181" customFormat="1" ht="36" customHeight="1" spans="1:9">
      <c r="A111" s="215" t="s">
        <v>2065</v>
      </c>
      <c r="B111" s="205" t="s">
        <v>1310</v>
      </c>
      <c r="C111" s="206">
        <f>SUMIF('05'!$A$5:$A$360,'15'!A111,'05'!$D$5:$D$360)</f>
        <v>0</v>
      </c>
      <c r="D111" s="206">
        <f>SUMIF('05'!$A$5:$A$332,A111,'05'!$E$5:$E$332)</f>
        <v>0</v>
      </c>
      <c r="E111" s="147">
        <v>0</v>
      </c>
      <c r="F111" s="203">
        <f t="shared" si="14"/>
        <v>0</v>
      </c>
      <c r="G111" s="203">
        <f t="shared" si="10"/>
        <v>0</v>
      </c>
      <c r="H111" s="204" t="str">
        <f t="shared" si="12"/>
        <v>否</v>
      </c>
      <c r="I111" s="181" t="str">
        <f t="shared" si="13"/>
        <v>项</v>
      </c>
    </row>
    <row r="112" s="181" customFormat="1" ht="36" customHeight="1" spans="1:9">
      <c r="A112" s="215" t="s">
        <v>2066</v>
      </c>
      <c r="B112" s="205" t="s">
        <v>1311</v>
      </c>
      <c r="C112" s="206">
        <f>SUMIF('05'!$A$5:$A$360,'15'!A112,'05'!$D$5:$D$360)</f>
        <v>0</v>
      </c>
      <c r="D112" s="206">
        <f>SUMIF('05'!$A$5:$A$332,A112,'05'!$E$5:$E$332)</f>
        <v>0</v>
      </c>
      <c r="E112" s="147">
        <v>0</v>
      </c>
      <c r="F112" s="203">
        <f t="shared" si="14"/>
        <v>0</v>
      </c>
      <c r="G112" s="203">
        <f t="shared" si="10"/>
        <v>0</v>
      </c>
      <c r="H112" s="204" t="str">
        <f t="shared" si="12"/>
        <v>否</v>
      </c>
      <c r="I112" s="181" t="str">
        <f t="shared" si="13"/>
        <v>项</v>
      </c>
    </row>
    <row r="113" s="181" customFormat="1" ht="36" customHeight="1" spans="1:9">
      <c r="A113" s="215" t="s">
        <v>2067</v>
      </c>
      <c r="B113" s="205" t="s">
        <v>1312</v>
      </c>
      <c r="C113" s="206">
        <f>SUMIF('05'!$A$5:$A$360,'15'!A113,'05'!$D$5:$D$360)</f>
        <v>0</v>
      </c>
      <c r="D113" s="206">
        <f>SUMIF('05'!$A$5:$A$332,A113,'05'!$E$5:$E$332)</f>
        <v>0</v>
      </c>
      <c r="E113" s="147">
        <v>0</v>
      </c>
      <c r="F113" s="203">
        <f t="shared" si="14"/>
        <v>0</v>
      </c>
      <c r="G113" s="203">
        <f t="shared" si="10"/>
        <v>0</v>
      </c>
      <c r="H113" s="204" t="str">
        <f t="shared" si="12"/>
        <v>否</v>
      </c>
      <c r="I113" s="181" t="str">
        <f t="shared" si="13"/>
        <v>项</v>
      </c>
    </row>
    <row r="114" s="181" customFormat="1" ht="36" customHeight="1" spans="1:9">
      <c r="A114" s="215" t="s">
        <v>2068</v>
      </c>
      <c r="B114" s="205" t="s">
        <v>1313</v>
      </c>
      <c r="C114" s="206">
        <f>SUMIF('05'!$A$5:$A$360,'15'!A114,'05'!$D$5:$D$360)</f>
        <v>0</v>
      </c>
      <c r="D114" s="206">
        <f>SUMIF('05'!$A$5:$A$332,A114,'05'!$E$5:$E$332)</f>
        <v>0</v>
      </c>
      <c r="E114" s="147">
        <v>0</v>
      </c>
      <c r="F114" s="203">
        <f t="shared" si="14"/>
        <v>0</v>
      </c>
      <c r="G114" s="203">
        <f t="shared" si="10"/>
        <v>0</v>
      </c>
      <c r="H114" s="204" t="str">
        <f t="shared" si="12"/>
        <v>否</v>
      </c>
      <c r="I114" s="181" t="str">
        <f t="shared" si="13"/>
        <v>项</v>
      </c>
    </row>
    <row r="115" s="181" customFormat="1" ht="36" customHeight="1" spans="1:9">
      <c r="A115" s="215" t="s">
        <v>2069</v>
      </c>
      <c r="B115" s="205" t="s">
        <v>1324</v>
      </c>
      <c r="C115" s="206">
        <f>SUMIF('05'!$A$5:$A$360,'15'!A115,'05'!$D$5:$D$360)</f>
        <v>0</v>
      </c>
      <c r="D115" s="206">
        <f>SUMIF('05'!$A$5:$A$332,A115,'05'!$E$5:$E$332)</f>
        <v>0</v>
      </c>
      <c r="E115" s="147">
        <v>0</v>
      </c>
      <c r="F115" s="203">
        <f t="shared" si="14"/>
        <v>0</v>
      </c>
      <c r="G115" s="203">
        <f t="shared" si="10"/>
        <v>0</v>
      </c>
      <c r="H115" s="204" t="str">
        <f t="shared" si="12"/>
        <v>否</v>
      </c>
      <c r="I115" s="181" t="str">
        <f t="shared" si="13"/>
        <v>项</v>
      </c>
    </row>
    <row r="116" s="181" customFormat="1" ht="36" customHeight="1" spans="1:9">
      <c r="A116" s="215" t="s">
        <v>2070</v>
      </c>
      <c r="B116" s="202" t="s">
        <v>1325</v>
      </c>
      <c r="C116" s="206">
        <f>SUM(C117:C118)</f>
        <v>0</v>
      </c>
      <c r="D116" s="206">
        <f>SUM(D117:D118)</f>
        <v>0</v>
      </c>
      <c r="E116" s="206">
        <f>SUM(E117:E118)</f>
        <v>0</v>
      </c>
      <c r="F116" s="203">
        <f t="shared" si="14"/>
        <v>0</v>
      </c>
      <c r="G116" s="203">
        <f t="shared" si="10"/>
        <v>0</v>
      </c>
      <c r="H116" s="204" t="str">
        <f>IF(LEN(A116)=3,"是",IF(B116&lt;&gt;"",IF(SUM(C116:E116)&lt;&gt;0,"是","否"),"否"))</f>
        <v>否</v>
      </c>
      <c r="I116" s="181" t="str">
        <f t="shared" si="13"/>
        <v>款</v>
      </c>
    </row>
    <row r="117" s="181" customFormat="1" ht="36" customHeight="1" spans="1:9">
      <c r="A117" s="215" t="s">
        <v>2071</v>
      </c>
      <c r="B117" s="205" t="s">
        <v>1316</v>
      </c>
      <c r="C117" s="206">
        <f>SUMIF('05'!$A$5:$A$360,'15'!A117,'05'!$D$5:$D$360)</f>
        <v>0</v>
      </c>
      <c r="D117" s="206">
        <f>SUMIF('05'!$A$5:$A$332,A117,'05'!$E$5:$E$332)</f>
        <v>0</v>
      </c>
      <c r="E117" s="147">
        <v>0</v>
      </c>
      <c r="F117" s="203">
        <f t="shared" si="14"/>
        <v>0</v>
      </c>
      <c r="G117" s="203">
        <f t="shared" si="10"/>
        <v>0</v>
      </c>
      <c r="H117" s="204" t="str">
        <f t="shared" si="12"/>
        <v>否</v>
      </c>
      <c r="I117" s="181" t="str">
        <f t="shared" si="13"/>
        <v>项</v>
      </c>
    </row>
    <row r="118" s="181" customFormat="1" ht="36" customHeight="1" spans="1:9">
      <c r="A118" s="215" t="s">
        <v>2072</v>
      </c>
      <c r="B118" s="205" t="s">
        <v>1326</v>
      </c>
      <c r="C118" s="206">
        <f>SUMIF('05'!$A$5:$A$360,'15'!A118,'05'!$D$5:$D$360)</f>
        <v>0</v>
      </c>
      <c r="D118" s="206">
        <f>SUMIF('05'!$A$5:$A$332,A118,'05'!$E$5:$E$332)</f>
        <v>0</v>
      </c>
      <c r="E118" s="147">
        <v>0</v>
      </c>
      <c r="F118" s="203">
        <f t="shared" si="14"/>
        <v>0</v>
      </c>
      <c r="G118" s="203">
        <f t="shared" si="10"/>
        <v>0</v>
      </c>
      <c r="H118" s="204" t="str">
        <f t="shared" si="12"/>
        <v>否</v>
      </c>
      <c r="I118" s="181" t="str">
        <f t="shared" si="13"/>
        <v>项</v>
      </c>
    </row>
    <row r="119" s="181" customFormat="1" ht="36" customHeight="1" spans="1:9">
      <c r="A119" s="215" t="s">
        <v>2073</v>
      </c>
      <c r="B119" s="202" t="s">
        <v>1327</v>
      </c>
      <c r="C119" s="147">
        <f>SUM(C120:C127)</f>
        <v>0</v>
      </c>
      <c r="D119" s="147">
        <f>SUM(D120:D127)</f>
        <v>0</v>
      </c>
      <c r="E119" s="147">
        <f>SUM(E120:E127)</f>
        <v>0</v>
      </c>
      <c r="F119" s="203">
        <f t="shared" si="14"/>
        <v>0</v>
      </c>
      <c r="G119" s="203">
        <f t="shared" si="10"/>
        <v>0</v>
      </c>
      <c r="H119" s="204" t="str">
        <f>IF(LEN(A119)=3,"是",IF(B119&lt;&gt;"",IF(SUM(C119:E119)&lt;&gt;0,"是","否"),"否"))</f>
        <v>否</v>
      </c>
      <c r="I119" s="181" t="str">
        <f t="shared" si="13"/>
        <v>款</v>
      </c>
    </row>
    <row r="120" s="181" customFormat="1" ht="36" customHeight="1" spans="1:9">
      <c r="A120" s="215" t="s">
        <v>2074</v>
      </c>
      <c r="B120" s="205" t="s">
        <v>1291</v>
      </c>
      <c r="C120" s="206">
        <f>SUMIF('05'!$A$5:$A$360,'15'!A120,'05'!$D$5:$D$360)</f>
        <v>0</v>
      </c>
      <c r="D120" s="206">
        <f>SUMIF('05'!$A$5:$A$332,A120,'05'!$E$5:$E$332)</f>
        <v>0</v>
      </c>
      <c r="E120" s="147">
        <v>0</v>
      </c>
      <c r="F120" s="203">
        <f t="shared" si="14"/>
        <v>0</v>
      </c>
      <c r="G120" s="203">
        <f t="shared" si="10"/>
        <v>0</v>
      </c>
      <c r="H120" s="204" t="str">
        <f t="shared" si="12"/>
        <v>否</v>
      </c>
      <c r="I120" s="181" t="str">
        <f t="shared" si="13"/>
        <v>项</v>
      </c>
    </row>
    <row r="121" s="181" customFormat="1" ht="36" customHeight="1" spans="1:9">
      <c r="A121" s="215" t="s">
        <v>2075</v>
      </c>
      <c r="B121" s="205" t="s">
        <v>1292</v>
      </c>
      <c r="C121" s="206">
        <f>SUMIF('05'!$A$5:$A$360,'15'!A121,'05'!$D$5:$D$360)</f>
        <v>0</v>
      </c>
      <c r="D121" s="206">
        <f>SUMIF('05'!$A$5:$A$332,A121,'05'!$E$5:$E$332)</f>
        <v>0</v>
      </c>
      <c r="E121" s="147">
        <v>0</v>
      </c>
      <c r="F121" s="203">
        <f t="shared" si="14"/>
        <v>0</v>
      </c>
      <c r="G121" s="203">
        <f t="shared" si="10"/>
        <v>0</v>
      </c>
      <c r="H121" s="204" t="str">
        <f t="shared" si="12"/>
        <v>否</v>
      </c>
      <c r="I121" s="181" t="str">
        <f t="shared" si="13"/>
        <v>项</v>
      </c>
    </row>
    <row r="122" s="181" customFormat="1" ht="36" customHeight="1" spans="1:9">
      <c r="A122" s="215" t="s">
        <v>2076</v>
      </c>
      <c r="B122" s="205" t="s">
        <v>1293</v>
      </c>
      <c r="C122" s="206">
        <f>SUMIF('05'!$A$5:$A$360,'15'!A122,'05'!$D$5:$D$360)</f>
        <v>0</v>
      </c>
      <c r="D122" s="206">
        <f>SUMIF('05'!$A$5:$A$332,A122,'05'!$E$5:$E$332)</f>
        <v>0</v>
      </c>
      <c r="E122" s="147">
        <v>0</v>
      </c>
      <c r="F122" s="203">
        <f t="shared" si="14"/>
        <v>0</v>
      </c>
      <c r="G122" s="203">
        <f t="shared" si="10"/>
        <v>0</v>
      </c>
      <c r="H122" s="204" t="str">
        <f t="shared" si="12"/>
        <v>否</v>
      </c>
      <c r="I122" s="181" t="str">
        <f t="shared" si="13"/>
        <v>项</v>
      </c>
    </row>
    <row r="123" s="181" customFormat="1" ht="36" customHeight="1" spans="1:9">
      <c r="A123" s="215" t="s">
        <v>2077</v>
      </c>
      <c r="B123" s="205" t="s">
        <v>1294</v>
      </c>
      <c r="C123" s="206">
        <f>SUMIF('05'!$A$5:$A$360,'15'!A123,'05'!$D$5:$D$360)</f>
        <v>0</v>
      </c>
      <c r="D123" s="206">
        <f>SUMIF('05'!$A$5:$A$332,A123,'05'!$E$5:$E$332)</f>
        <v>0</v>
      </c>
      <c r="E123" s="147">
        <v>0</v>
      </c>
      <c r="F123" s="203">
        <f t="shared" si="14"/>
        <v>0</v>
      </c>
      <c r="G123" s="203">
        <f t="shared" si="10"/>
        <v>0</v>
      </c>
      <c r="H123" s="204" t="str">
        <f t="shared" si="12"/>
        <v>否</v>
      </c>
      <c r="I123" s="181" t="str">
        <f t="shared" si="13"/>
        <v>项</v>
      </c>
    </row>
    <row r="124" ht="36" customHeight="1" spans="1:9">
      <c r="A124" s="215" t="s">
        <v>2078</v>
      </c>
      <c r="B124" s="205" t="s">
        <v>1297</v>
      </c>
      <c r="C124" s="206">
        <f>SUMIF('05'!$A$5:$A$360,'15'!A124,'05'!$D$5:$D$360)</f>
        <v>0</v>
      </c>
      <c r="D124" s="206">
        <f>SUMIF('05'!$A$5:$A$332,A124,'05'!$E$5:$E$332)</f>
        <v>0</v>
      </c>
      <c r="E124" s="147">
        <v>0</v>
      </c>
      <c r="F124" s="203">
        <f t="shared" si="14"/>
        <v>0</v>
      </c>
      <c r="G124" s="203">
        <f t="shared" si="10"/>
        <v>0</v>
      </c>
      <c r="H124" s="204" t="str">
        <f t="shared" si="12"/>
        <v>否</v>
      </c>
      <c r="I124" s="181" t="str">
        <f t="shared" si="13"/>
        <v>项</v>
      </c>
    </row>
    <row r="125" ht="36" customHeight="1" spans="1:9">
      <c r="A125" s="215" t="s">
        <v>2079</v>
      </c>
      <c r="B125" s="205" t="s">
        <v>1299</v>
      </c>
      <c r="C125" s="206">
        <f>SUMIF('05'!$A$5:$A$360,'15'!A125,'05'!$D$5:$D$360)</f>
        <v>0</v>
      </c>
      <c r="D125" s="206">
        <f>SUMIF('05'!$A$5:$A$332,A125,'05'!$E$5:$E$332)</f>
        <v>0</v>
      </c>
      <c r="E125" s="147">
        <v>0</v>
      </c>
      <c r="F125" s="203">
        <f t="shared" si="14"/>
        <v>0</v>
      </c>
      <c r="G125" s="203">
        <f t="shared" si="10"/>
        <v>0</v>
      </c>
      <c r="H125" s="204" t="str">
        <f t="shared" si="12"/>
        <v>否</v>
      </c>
      <c r="I125" s="181" t="str">
        <f t="shared" si="13"/>
        <v>项</v>
      </c>
    </row>
    <row r="126" ht="36" customHeight="1" spans="1:9">
      <c r="A126" s="215" t="s">
        <v>2080</v>
      </c>
      <c r="B126" s="205" t="s">
        <v>1300</v>
      </c>
      <c r="C126" s="206">
        <f>SUMIF('05'!$A$5:$A$360,'15'!A126,'05'!$D$5:$D$360)</f>
        <v>0</v>
      </c>
      <c r="D126" s="206">
        <f>SUMIF('05'!$A$5:$A$332,A126,'05'!$E$5:$E$332)</f>
        <v>0</v>
      </c>
      <c r="E126" s="147">
        <v>0</v>
      </c>
      <c r="F126" s="203">
        <f t="shared" si="14"/>
        <v>0</v>
      </c>
      <c r="G126" s="203">
        <f t="shared" si="10"/>
        <v>0</v>
      </c>
      <c r="H126" s="204" t="str">
        <f t="shared" si="12"/>
        <v>否</v>
      </c>
      <c r="I126" s="181" t="str">
        <f t="shared" si="13"/>
        <v>项</v>
      </c>
    </row>
    <row r="127" s="181" customFormat="1" ht="36" customHeight="1" spans="1:9">
      <c r="A127" s="215" t="s">
        <v>2081</v>
      </c>
      <c r="B127" s="205" t="s">
        <v>1328</v>
      </c>
      <c r="C127" s="206">
        <f>SUMIF('05'!$A$5:$A$360,'15'!A127,'05'!$D$5:$D$360)</f>
        <v>0</v>
      </c>
      <c r="D127" s="206">
        <f>SUMIF('05'!$A$5:$A$332,A127,'05'!$E$5:$E$332)</f>
        <v>0</v>
      </c>
      <c r="E127" s="147">
        <v>0</v>
      </c>
      <c r="F127" s="203">
        <f t="shared" si="14"/>
        <v>0</v>
      </c>
      <c r="G127" s="203">
        <f t="shared" si="10"/>
        <v>0</v>
      </c>
      <c r="H127" s="204" t="str">
        <f t="shared" si="12"/>
        <v>否</v>
      </c>
      <c r="I127" s="181" t="str">
        <f t="shared" si="13"/>
        <v>项</v>
      </c>
    </row>
    <row r="128" s="181" customFormat="1" ht="36" customHeight="1" spans="1:9">
      <c r="A128" s="215">
        <v>21298</v>
      </c>
      <c r="B128" s="202" t="s">
        <v>1992</v>
      </c>
      <c r="C128" s="206">
        <f>SUM(C129:C130)</f>
        <v>0</v>
      </c>
      <c r="D128" s="206">
        <f>SUM(D129:D130)</f>
        <v>0</v>
      </c>
      <c r="E128" s="206">
        <f>SUM(E129:E130)</f>
        <v>0</v>
      </c>
      <c r="F128" s="203">
        <f t="shared" si="14"/>
        <v>0</v>
      </c>
      <c r="G128" s="203">
        <f t="shared" si="10"/>
        <v>0</v>
      </c>
      <c r="H128" s="204" t="str">
        <f>IF(LEN(A128)=3,"是",IF(B128&lt;&gt;"",IF(SUM(C128:E128)&lt;&gt;0,"是","否"),"否"))</f>
        <v>否</v>
      </c>
      <c r="I128" s="181" t="str">
        <f t="shared" si="13"/>
        <v>款</v>
      </c>
    </row>
    <row r="129" s="181" customFormat="1" ht="36" customHeight="1" spans="1:9">
      <c r="A129" s="215">
        <v>2129801</v>
      </c>
      <c r="B129" s="205" t="s">
        <v>789</v>
      </c>
      <c r="C129" s="206">
        <f>SUMIF('05'!$A$5:$A$360,'15'!A129,'05'!$D$5:$D$360)</f>
        <v>0</v>
      </c>
      <c r="D129" s="206">
        <f>SUMIF('05'!$A$5:$A$332,A129,'05'!$E$5:$E$332)</f>
        <v>0</v>
      </c>
      <c r="E129" s="147">
        <v>0</v>
      </c>
      <c r="F129" s="203">
        <f t="shared" si="14"/>
        <v>0</v>
      </c>
      <c r="G129" s="203">
        <f t="shared" si="10"/>
        <v>0</v>
      </c>
      <c r="H129" s="204" t="str">
        <f t="shared" si="12"/>
        <v>否</v>
      </c>
      <c r="I129" s="181" t="str">
        <f t="shared" si="13"/>
        <v>项</v>
      </c>
    </row>
    <row r="130" s="181" customFormat="1" ht="36" customHeight="1" spans="1:9">
      <c r="A130" s="215">
        <v>2129899</v>
      </c>
      <c r="B130" s="205" t="s">
        <v>794</v>
      </c>
      <c r="C130" s="206">
        <f>SUMIF('05'!$A$5:$A$360,'15'!A130,'05'!$D$5:$D$360)</f>
        <v>0</v>
      </c>
      <c r="D130" s="206">
        <f>SUMIF('05'!$A$5:$A$332,A130,'05'!$E$5:$E$332)</f>
        <v>0</v>
      </c>
      <c r="E130" s="147">
        <v>0</v>
      </c>
      <c r="F130" s="203">
        <f t="shared" si="14"/>
        <v>0</v>
      </c>
      <c r="G130" s="203">
        <f t="shared" si="10"/>
        <v>0</v>
      </c>
      <c r="H130" s="204" t="str">
        <f t="shared" si="12"/>
        <v>否</v>
      </c>
      <c r="I130" s="181" t="str">
        <f t="shared" si="13"/>
        <v>项</v>
      </c>
    </row>
    <row r="131" s="180" customFormat="1" ht="22" customHeight="1" spans="1:9">
      <c r="A131" s="208" t="s">
        <v>1331</v>
      </c>
      <c r="B131" s="196" t="s">
        <v>1332</v>
      </c>
      <c r="C131" s="197">
        <f>SUM(C132,C137,C142,C147,C150,C155,C159,C163,C166)</f>
        <v>0</v>
      </c>
      <c r="D131" s="197">
        <f>SUM(D132,D137,D142,D147,D150,D155,D159,D163,D166)</f>
        <v>2</v>
      </c>
      <c r="E131" s="197">
        <f>SUM(E132,E137,E142,E147,E150,E155,E159,E163,E166)</f>
        <v>0</v>
      </c>
      <c r="F131" s="198">
        <f t="shared" si="14"/>
        <v>0</v>
      </c>
      <c r="G131" s="199">
        <f t="shared" si="10"/>
        <v>0</v>
      </c>
      <c r="H131" s="200" t="str">
        <f>IF(LEN(A131)=3,"是",IF(B131&lt;&gt;"",IF(SUM(C131:E131)&lt;&gt;0,"是","否"),"否"))</f>
        <v>是</v>
      </c>
      <c r="I131" s="180" t="str">
        <f t="shared" si="13"/>
        <v>类</v>
      </c>
    </row>
    <row r="132" ht="36" customHeight="1" spans="1:9">
      <c r="A132" s="215" t="s">
        <v>2082</v>
      </c>
      <c r="B132" s="202" t="s">
        <v>1333</v>
      </c>
      <c r="C132" s="147">
        <f>SUM(C133:C136)</f>
        <v>0</v>
      </c>
      <c r="D132" s="147">
        <f>SUM(D133:D136)</f>
        <v>0</v>
      </c>
      <c r="E132" s="147">
        <f>SUM(E133:E136)</f>
        <v>0</v>
      </c>
      <c r="F132" s="203">
        <f t="shared" ref="F132:F170" si="15">IF(C132&lt;0,"",IFERROR(E132/C132,0))*100</f>
        <v>0</v>
      </c>
      <c r="G132" s="203">
        <f t="shared" ref="G132:G195" si="16">IFERROR(IF(D132&lt;0,"",IFERROR(E132/D132,0))*100,0)</f>
        <v>0</v>
      </c>
      <c r="H132" s="204" t="str">
        <f>IF(LEN(A132)=3,"是",IF(B132&lt;&gt;"",IF(SUM(C132:E132)&lt;&gt;0,"是","否"),"否"))</f>
        <v>否</v>
      </c>
      <c r="I132" s="181" t="str">
        <f t="shared" si="13"/>
        <v>款</v>
      </c>
    </row>
    <row r="133" s="181" customFormat="1" ht="36" customHeight="1" spans="1:9">
      <c r="A133" s="215" t="s">
        <v>2083</v>
      </c>
      <c r="B133" s="205" t="s">
        <v>1334</v>
      </c>
      <c r="C133" s="206">
        <f>SUMIF('05'!$A$5:$A$360,'15'!A133,'05'!$D$5:$D$360)</f>
        <v>0</v>
      </c>
      <c r="D133" s="206">
        <f>SUMIF('05'!$A$5:$A$332,A133,'05'!$E$5:$E$332)</f>
        <v>0</v>
      </c>
      <c r="E133" s="147">
        <v>0</v>
      </c>
      <c r="F133" s="203">
        <f t="shared" si="15"/>
        <v>0</v>
      </c>
      <c r="G133" s="203">
        <f t="shared" si="16"/>
        <v>0</v>
      </c>
      <c r="H133" s="204" t="str">
        <f t="shared" si="12"/>
        <v>否</v>
      </c>
      <c r="I133" s="181" t="str">
        <f t="shared" si="13"/>
        <v>项</v>
      </c>
    </row>
    <row r="134" s="181" customFormat="1" ht="36" customHeight="1" spans="1:9">
      <c r="A134" s="215" t="s">
        <v>2084</v>
      </c>
      <c r="B134" s="205" t="s">
        <v>1335</v>
      </c>
      <c r="C134" s="206">
        <f>SUMIF('05'!$A$5:$A$360,'15'!A134,'05'!$D$5:$D$360)</f>
        <v>0</v>
      </c>
      <c r="D134" s="206">
        <f>SUMIF('05'!$A$5:$A$332,A134,'05'!$E$5:$E$332)</f>
        <v>0</v>
      </c>
      <c r="E134" s="147">
        <v>0</v>
      </c>
      <c r="F134" s="203">
        <f t="shared" si="15"/>
        <v>0</v>
      </c>
      <c r="G134" s="203">
        <f t="shared" si="16"/>
        <v>0</v>
      </c>
      <c r="H134" s="204" t="str">
        <f t="shared" si="12"/>
        <v>否</v>
      </c>
      <c r="I134" s="181" t="str">
        <f t="shared" si="13"/>
        <v>项</v>
      </c>
    </row>
    <row r="135" s="181" customFormat="1" ht="36" customHeight="1" spans="1:9">
      <c r="A135" s="215" t="s">
        <v>2085</v>
      </c>
      <c r="B135" s="205" t="s">
        <v>1336</v>
      </c>
      <c r="C135" s="206">
        <f>SUMIF('05'!$A$5:$A$360,'15'!A135,'05'!$D$5:$D$360)</f>
        <v>0</v>
      </c>
      <c r="D135" s="206">
        <f>SUMIF('05'!$A$5:$A$332,A135,'05'!$E$5:$E$332)</f>
        <v>0</v>
      </c>
      <c r="E135" s="147">
        <v>0</v>
      </c>
      <c r="F135" s="203">
        <f t="shared" si="15"/>
        <v>0</v>
      </c>
      <c r="G135" s="203">
        <f t="shared" si="16"/>
        <v>0</v>
      </c>
      <c r="H135" s="204" t="str">
        <f t="shared" si="12"/>
        <v>否</v>
      </c>
      <c r="I135" s="181" t="str">
        <f t="shared" si="13"/>
        <v>项</v>
      </c>
    </row>
    <row r="136" s="181" customFormat="1" ht="36" customHeight="1" spans="1:9">
      <c r="A136" s="215" t="s">
        <v>2086</v>
      </c>
      <c r="B136" s="205" t="s">
        <v>1337</v>
      </c>
      <c r="C136" s="206">
        <f>SUMIF('05'!$A$5:$A$360,'15'!A136,'05'!$D$5:$D$360)</f>
        <v>0</v>
      </c>
      <c r="D136" s="206">
        <f>SUMIF('05'!$A$5:$A$332,A136,'05'!$E$5:$E$332)</f>
        <v>0</v>
      </c>
      <c r="E136" s="147">
        <v>0</v>
      </c>
      <c r="F136" s="203">
        <f t="shared" si="15"/>
        <v>0</v>
      </c>
      <c r="G136" s="203">
        <f t="shared" si="16"/>
        <v>0</v>
      </c>
      <c r="H136" s="204" t="str">
        <f t="shared" si="12"/>
        <v>否</v>
      </c>
      <c r="I136" s="181" t="str">
        <f t="shared" si="13"/>
        <v>项</v>
      </c>
    </row>
    <row r="137" s="181" customFormat="1" ht="36" customHeight="1" spans="1:9">
      <c r="A137" s="215" t="s">
        <v>2087</v>
      </c>
      <c r="B137" s="202" t="s">
        <v>1338</v>
      </c>
      <c r="C137" s="147">
        <f>SUM(C138:C141)</f>
        <v>0</v>
      </c>
      <c r="D137" s="147">
        <f>SUM(D138:D141)</f>
        <v>0</v>
      </c>
      <c r="E137" s="147">
        <f>SUM(E138:E141)</f>
        <v>0</v>
      </c>
      <c r="F137" s="203">
        <f t="shared" si="15"/>
        <v>0</v>
      </c>
      <c r="G137" s="203">
        <f t="shared" si="16"/>
        <v>0</v>
      </c>
      <c r="H137" s="204" t="str">
        <f>IF(LEN(A137)=3,"是",IF(B137&lt;&gt;"",IF(SUM(C137:E137)&lt;&gt;0,"是","否"),"否"))</f>
        <v>否</v>
      </c>
      <c r="I137" s="181" t="str">
        <f t="shared" si="13"/>
        <v>款</v>
      </c>
    </row>
    <row r="138" ht="36" customHeight="1" spans="1:9">
      <c r="A138" s="215" t="s">
        <v>2088</v>
      </c>
      <c r="B138" s="205" t="s">
        <v>1334</v>
      </c>
      <c r="C138" s="206">
        <f>SUMIF('05'!$A$5:$A$360,'15'!A138,'05'!$D$5:$D$360)</f>
        <v>0</v>
      </c>
      <c r="D138" s="206">
        <f>SUMIF('05'!$A$5:$A$332,A138,'05'!$E$5:$E$332)</f>
        <v>0</v>
      </c>
      <c r="E138" s="147">
        <v>0</v>
      </c>
      <c r="F138" s="203">
        <f t="shared" si="15"/>
        <v>0</v>
      </c>
      <c r="G138" s="203">
        <f t="shared" si="16"/>
        <v>0</v>
      </c>
      <c r="H138" s="204" t="str">
        <f t="shared" si="12"/>
        <v>否</v>
      </c>
      <c r="I138" s="181" t="str">
        <f t="shared" si="13"/>
        <v>项</v>
      </c>
    </row>
    <row r="139" s="181" customFormat="1" ht="36" customHeight="1" spans="1:9">
      <c r="A139" s="215" t="s">
        <v>2089</v>
      </c>
      <c r="B139" s="205" t="s">
        <v>1335</v>
      </c>
      <c r="C139" s="206">
        <f>SUMIF('05'!$A$5:$A$360,'15'!A139,'05'!$D$5:$D$360)</f>
        <v>0</v>
      </c>
      <c r="D139" s="206">
        <f>SUMIF('05'!$A$5:$A$332,A139,'05'!$E$5:$E$332)</f>
        <v>0</v>
      </c>
      <c r="E139" s="147">
        <v>0</v>
      </c>
      <c r="F139" s="203">
        <f t="shared" si="15"/>
        <v>0</v>
      </c>
      <c r="G139" s="203">
        <f t="shared" si="16"/>
        <v>0</v>
      </c>
      <c r="H139" s="204" t="str">
        <f t="shared" si="12"/>
        <v>否</v>
      </c>
      <c r="I139" s="181" t="str">
        <f t="shared" si="13"/>
        <v>项</v>
      </c>
    </row>
    <row r="140" s="181" customFormat="1" ht="36" customHeight="1" spans="1:9">
      <c r="A140" s="215" t="s">
        <v>2090</v>
      </c>
      <c r="B140" s="205" t="s">
        <v>1339</v>
      </c>
      <c r="C140" s="206">
        <f>SUMIF('05'!$A$5:$A$360,'15'!A140,'05'!$D$5:$D$360)</f>
        <v>0</v>
      </c>
      <c r="D140" s="206">
        <f>SUMIF('05'!$A$5:$A$332,A140,'05'!$E$5:$E$332)</f>
        <v>0</v>
      </c>
      <c r="E140" s="147">
        <v>0</v>
      </c>
      <c r="F140" s="203">
        <f t="shared" si="15"/>
        <v>0</v>
      </c>
      <c r="G140" s="203">
        <f t="shared" si="16"/>
        <v>0</v>
      </c>
      <c r="H140" s="204" t="str">
        <f t="shared" si="12"/>
        <v>否</v>
      </c>
      <c r="I140" s="181" t="str">
        <f t="shared" si="13"/>
        <v>项</v>
      </c>
    </row>
    <row r="141" s="181" customFormat="1" ht="36" customHeight="1" spans="1:9">
      <c r="A141" s="215" t="s">
        <v>2091</v>
      </c>
      <c r="B141" s="205" t="s">
        <v>1340</v>
      </c>
      <c r="C141" s="206">
        <f>SUMIF('05'!$A$5:$A$360,'15'!A141,'05'!$D$5:$D$360)</f>
        <v>0</v>
      </c>
      <c r="D141" s="206">
        <f>SUMIF('05'!$A$5:$A$332,A141,'05'!$E$5:$E$332)</f>
        <v>0</v>
      </c>
      <c r="E141" s="147">
        <v>0</v>
      </c>
      <c r="F141" s="203">
        <f t="shared" si="15"/>
        <v>0</v>
      </c>
      <c r="G141" s="203">
        <f t="shared" si="16"/>
        <v>0</v>
      </c>
      <c r="H141" s="204" t="str">
        <f t="shared" si="12"/>
        <v>否</v>
      </c>
      <c r="I141" s="181" t="str">
        <f t="shared" si="13"/>
        <v>项</v>
      </c>
    </row>
    <row r="142" ht="36" customHeight="1" spans="1:9">
      <c r="A142" s="215" t="s">
        <v>2092</v>
      </c>
      <c r="B142" s="202" t="s">
        <v>1341</v>
      </c>
      <c r="C142" s="147">
        <f>SUM(C143:C146)</f>
        <v>0</v>
      </c>
      <c r="D142" s="147">
        <f>SUM(D143:D146)</f>
        <v>0</v>
      </c>
      <c r="E142" s="147">
        <f>SUM(E143:E146)</f>
        <v>0</v>
      </c>
      <c r="F142" s="203">
        <f t="shared" si="15"/>
        <v>0</v>
      </c>
      <c r="G142" s="203">
        <f t="shared" si="16"/>
        <v>0</v>
      </c>
      <c r="H142" s="204" t="str">
        <f>IF(LEN(A142)=3,"是",IF(B142&lt;&gt;"",IF(SUM(C142:E142)&lt;&gt;0,"是","否"),"否"))</f>
        <v>否</v>
      </c>
      <c r="I142" s="181" t="str">
        <f t="shared" si="13"/>
        <v>款</v>
      </c>
    </row>
    <row r="143" s="181" customFormat="1" ht="36" customHeight="1" spans="1:9">
      <c r="A143" s="215" t="s">
        <v>2093</v>
      </c>
      <c r="B143" s="205" t="s">
        <v>856</v>
      </c>
      <c r="C143" s="206">
        <f>SUMIF('05'!$A$5:$A$360,'15'!A143,'05'!$D$5:$D$360)</f>
        <v>0</v>
      </c>
      <c r="D143" s="206">
        <f>SUMIF('05'!$A$5:$A$332,A143,'05'!$E$5:$E$332)</f>
        <v>0</v>
      </c>
      <c r="E143" s="147">
        <v>0</v>
      </c>
      <c r="F143" s="203">
        <f t="shared" si="15"/>
        <v>0</v>
      </c>
      <c r="G143" s="203">
        <f t="shared" si="16"/>
        <v>0</v>
      </c>
      <c r="H143" s="204" t="str">
        <f t="shared" si="12"/>
        <v>否</v>
      </c>
      <c r="I143" s="181" t="str">
        <f t="shared" si="13"/>
        <v>项</v>
      </c>
    </row>
    <row r="144" s="181" customFormat="1" ht="36" customHeight="1" spans="1:9">
      <c r="A144" s="215" t="s">
        <v>2094</v>
      </c>
      <c r="B144" s="205" t="s">
        <v>1342</v>
      </c>
      <c r="C144" s="206">
        <f>SUMIF('05'!$A$5:$A$360,'15'!A144,'05'!$D$5:$D$360)</f>
        <v>0</v>
      </c>
      <c r="D144" s="206">
        <f>SUMIF('05'!$A$5:$A$332,A144,'05'!$E$5:$E$332)</f>
        <v>0</v>
      </c>
      <c r="E144" s="147">
        <v>0</v>
      </c>
      <c r="F144" s="203">
        <f t="shared" si="15"/>
        <v>0</v>
      </c>
      <c r="G144" s="203">
        <f t="shared" si="16"/>
        <v>0</v>
      </c>
      <c r="H144" s="204" t="str">
        <f t="shared" si="12"/>
        <v>否</v>
      </c>
      <c r="I144" s="181" t="str">
        <f t="shared" si="13"/>
        <v>项</v>
      </c>
    </row>
    <row r="145" s="181" customFormat="1" ht="36" customHeight="1" spans="1:9">
      <c r="A145" s="215" t="s">
        <v>2095</v>
      </c>
      <c r="B145" s="205" t="s">
        <v>1343</v>
      </c>
      <c r="C145" s="206">
        <f>SUMIF('05'!$A$5:$A$360,'15'!A145,'05'!$D$5:$D$360)</f>
        <v>0</v>
      </c>
      <c r="D145" s="206">
        <f>SUMIF('05'!$A$5:$A$332,A145,'05'!$E$5:$E$332)</f>
        <v>0</v>
      </c>
      <c r="E145" s="147">
        <v>0</v>
      </c>
      <c r="F145" s="203">
        <f t="shared" si="15"/>
        <v>0</v>
      </c>
      <c r="G145" s="203">
        <f t="shared" si="16"/>
        <v>0</v>
      </c>
      <c r="H145" s="204" t="str">
        <f t="shared" si="12"/>
        <v>否</v>
      </c>
      <c r="I145" s="181" t="str">
        <f t="shared" si="13"/>
        <v>项</v>
      </c>
    </row>
    <row r="146" ht="36" customHeight="1" spans="1:9">
      <c r="A146" s="215" t="s">
        <v>2096</v>
      </c>
      <c r="B146" s="205" t="s">
        <v>1344</v>
      </c>
      <c r="C146" s="206">
        <f>SUMIF('05'!$A$5:$A$360,'15'!A146,'05'!$D$5:$D$360)</f>
        <v>0</v>
      </c>
      <c r="D146" s="206">
        <f>SUMIF('05'!$A$5:$A$332,A146,'05'!$E$5:$E$332)</f>
        <v>0</v>
      </c>
      <c r="E146" s="147">
        <v>0</v>
      </c>
      <c r="F146" s="203">
        <f t="shared" si="15"/>
        <v>0</v>
      </c>
      <c r="G146" s="203">
        <f t="shared" si="16"/>
        <v>0</v>
      </c>
      <c r="H146" s="204" t="str">
        <f t="shared" si="12"/>
        <v>否</v>
      </c>
      <c r="I146" s="181" t="str">
        <f t="shared" si="13"/>
        <v>项</v>
      </c>
    </row>
    <row r="147" s="181" customFormat="1" ht="36" customHeight="1" spans="1:9">
      <c r="A147" s="217">
        <v>21370</v>
      </c>
      <c r="B147" s="202" t="s">
        <v>1345</v>
      </c>
      <c r="C147" s="206">
        <f>SUM(C148:C149)</f>
        <v>0</v>
      </c>
      <c r="D147" s="206">
        <f>SUM(D148:D149)</f>
        <v>0</v>
      </c>
      <c r="E147" s="206">
        <f>SUM(E148:E149)</f>
        <v>0</v>
      </c>
      <c r="F147" s="203">
        <f t="shared" si="15"/>
        <v>0</v>
      </c>
      <c r="G147" s="203">
        <f t="shared" si="16"/>
        <v>0</v>
      </c>
      <c r="H147" s="204" t="str">
        <f>IF(LEN(A147)=3,"是",IF(B147&lt;&gt;"",IF(SUM(C147:E147)&lt;&gt;0,"是","否"),"否"))</f>
        <v>否</v>
      </c>
      <c r="I147" s="181" t="str">
        <f t="shared" si="13"/>
        <v>款</v>
      </c>
    </row>
    <row r="148" s="181" customFormat="1" ht="36" customHeight="1" spans="1:9">
      <c r="A148" s="217">
        <v>2137001</v>
      </c>
      <c r="B148" s="205" t="s">
        <v>1334</v>
      </c>
      <c r="C148" s="206">
        <f>SUMIF('05'!$A$5:$A$360,'15'!A148,'05'!$D$5:$D$360)</f>
        <v>0</v>
      </c>
      <c r="D148" s="206">
        <f>SUMIF('05'!$A$5:$A$332,A148,'05'!$E$5:$E$332)</f>
        <v>0</v>
      </c>
      <c r="E148" s="147">
        <v>0</v>
      </c>
      <c r="F148" s="203">
        <f t="shared" si="15"/>
        <v>0</v>
      </c>
      <c r="G148" s="203">
        <f t="shared" si="16"/>
        <v>0</v>
      </c>
      <c r="H148" s="204" t="str">
        <f t="shared" si="12"/>
        <v>否</v>
      </c>
      <c r="I148" s="181" t="str">
        <f t="shared" si="13"/>
        <v>项</v>
      </c>
    </row>
    <row r="149" ht="36" customHeight="1" spans="1:9">
      <c r="A149" s="217">
        <v>2137099</v>
      </c>
      <c r="B149" s="205" t="s">
        <v>1346</v>
      </c>
      <c r="C149" s="206">
        <f>SUMIF('05'!$A$5:$A$360,'15'!A149,'05'!$D$5:$D$360)</f>
        <v>0</v>
      </c>
      <c r="D149" s="206">
        <f>SUMIF('05'!$A$5:$A$332,A149,'05'!$E$5:$E$332)</f>
        <v>0</v>
      </c>
      <c r="E149" s="147">
        <v>0</v>
      </c>
      <c r="F149" s="203">
        <f t="shared" si="15"/>
        <v>0</v>
      </c>
      <c r="G149" s="203">
        <f t="shared" si="16"/>
        <v>0</v>
      </c>
      <c r="H149" s="204" t="str">
        <f t="shared" si="12"/>
        <v>否</v>
      </c>
      <c r="I149" s="181" t="str">
        <f t="shared" si="13"/>
        <v>项</v>
      </c>
    </row>
    <row r="150" s="181" customFormat="1" ht="38.1" customHeight="1" spans="1:9">
      <c r="A150" s="217">
        <v>21371</v>
      </c>
      <c r="B150" s="202" t="s">
        <v>1347</v>
      </c>
      <c r="C150" s="147">
        <f>SUM(C151:C154)</f>
        <v>0</v>
      </c>
      <c r="D150" s="147">
        <f>SUM(D151:D154)</f>
        <v>0</v>
      </c>
      <c r="E150" s="147">
        <f>SUM(E151:E154)</f>
        <v>0</v>
      </c>
      <c r="F150" s="203">
        <f t="shared" si="15"/>
        <v>0</v>
      </c>
      <c r="G150" s="203">
        <f t="shared" si="16"/>
        <v>0</v>
      </c>
      <c r="H150" s="204" t="str">
        <f>IF(LEN(A150)=3,"是",IF(B150&lt;&gt;"",IF(SUM(C150:E150)&lt;&gt;0,"是","否"),"否"))</f>
        <v>否</v>
      </c>
      <c r="I150" s="181" t="str">
        <f t="shared" si="13"/>
        <v>款</v>
      </c>
    </row>
    <row r="151" ht="36" customHeight="1" spans="1:9">
      <c r="A151" s="217">
        <v>2137101</v>
      </c>
      <c r="B151" s="205" t="s">
        <v>856</v>
      </c>
      <c r="C151" s="206">
        <f>SUMIF('05'!$A$5:$A$360,'15'!A151,'05'!$D$5:$D$360)</f>
        <v>0</v>
      </c>
      <c r="D151" s="206">
        <f>SUMIF('05'!$A$5:$A$332,A151,'05'!$E$5:$E$332)</f>
        <v>0</v>
      </c>
      <c r="E151" s="147">
        <v>0</v>
      </c>
      <c r="F151" s="203">
        <f t="shared" si="15"/>
        <v>0</v>
      </c>
      <c r="G151" s="203">
        <f t="shared" si="16"/>
        <v>0</v>
      </c>
      <c r="H151" s="204" t="str">
        <f t="shared" si="12"/>
        <v>否</v>
      </c>
      <c r="I151" s="181" t="str">
        <f t="shared" si="13"/>
        <v>项</v>
      </c>
    </row>
    <row r="152" s="181" customFormat="1" ht="36" customHeight="1" spans="1:9">
      <c r="A152" s="217">
        <v>2137102</v>
      </c>
      <c r="B152" s="205" t="s">
        <v>1348</v>
      </c>
      <c r="C152" s="206">
        <f>SUMIF('05'!$A$5:$A$360,'15'!A152,'05'!$D$5:$D$360)</f>
        <v>0</v>
      </c>
      <c r="D152" s="206">
        <f>SUMIF('05'!$A$5:$A$332,A152,'05'!$E$5:$E$332)</f>
        <v>0</v>
      </c>
      <c r="E152" s="147">
        <v>0</v>
      </c>
      <c r="F152" s="203">
        <f t="shared" si="15"/>
        <v>0</v>
      </c>
      <c r="G152" s="203">
        <f t="shared" si="16"/>
        <v>0</v>
      </c>
      <c r="H152" s="204" t="str">
        <f t="shared" si="12"/>
        <v>否</v>
      </c>
      <c r="I152" s="181" t="str">
        <f t="shared" si="13"/>
        <v>项</v>
      </c>
    </row>
    <row r="153" s="181" customFormat="1" ht="36" customHeight="1" spans="1:9">
      <c r="A153" s="217">
        <v>2137103</v>
      </c>
      <c r="B153" s="205" t="s">
        <v>1343</v>
      </c>
      <c r="C153" s="206">
        <f>SUMIF('05'!$A$5:$A$360,'15'!A153,'05'!$D$5:$D$360)</f>
        <v>0</v>
      </c>
      <c r="D153" s="206">
        <f>SUMIF('05'!$A$5:$A$332,A153,'05'!$E$5:$E$332)</f>
        <v>0</v>
      </c>
      <c r="E153" s="147">
        <v>0</v>
      </c>
      <c r="F153" s="203">
        <f t="shared" si="15"/>
        <v>0</v>
      </c>
      <c r="G153" s="203">
        <f t="shared" si="16"/>
        <v>0</v>
      </c>
      <c r="H153" s="204" t="str">
        <f t="shared" si="12"/>
        <v>否</v>
      </c>
      <c r="I153" s="181" t="str">
        <f t="shared" si="13"/>
        <v>项</v>
      </c>
    </row>
    <row r="154" s="181" customFormat="1" ht="36" customHeight="1" spans="1:9">
      <c r="A154" s="217">
        <v>2137199</v>
      </c>
      <c r="B154" s="205" t="s">
        <v>1349</v>
      </c>
      <c r="C154" s="206">
        <f>SUMIF('05'!$A$5:$A$360,'15'!A154,'05'!$D$5:$D$360)</f>
        <v>0</v>
      </c>
      <c r="D154" s="206">
        <f>SUMIF('05'!$A$5:$A$332,A154,'05'!$E$5:$E$332)</f>
        <v>0</v>
      </c>
      <c r="E154" s="147">
        <v>0</v>
      </c>
      <c r="F154" s="203">
        <f t="shared" si="15"/>
        <v>0</v>
      </c>
      <c r="G154" s="203">
        <f t="shared" si="16"/>
        <v>0</v>
      </c>
      <c r="H154" s="204" t="str">
        <f t="shared" si="12"/>
        <v>否</v>
      </c>
      <c r="I154" s="181" t="str">
        <f t="shared" si="13"/>
        <v>项</v>
      </c>
    </row>
    <row r="155" s="180" customFormat="1" ht="22" customHeight="1" spans="1:9">
      <c r="A155" s="218">
        <v>21372</v>
      </c>
      <c r="B155" s="210" t="s">
        <v>1350</v>
      </c>
      <c r="C155" s="213">
        <f>SUM(C156:C158)</f>
        <v>0</v>
      </c>
      <c r="D155" s="213">
        <f>SUM(D156:D158)</f>
        <v>2</v>
      </c>
      <c r="E155" s="213">
        <f>SUM(E156:E158)</f>
        <v>0</v>
      </c>
      <c r="F155" s="211">
        <f t="shared" si="15"/>
        <v>0</v>
      </c>
      <c r="G155" s="211">
        <f t="shared" si="16"/>
        <v>0</v>
      </c>
      <c r="H155" s="200" t="str">
        <f>IF(LEN(A155)=3,"是",IF(B155&lt;&gt;"",IF(SUM(C155:E155)&lt;&gt;0,"是","否"),"否"))</f>
        <v>是</v>
      </c>
      <c r="I155" s="180" t="str">
        <f t="shared" si="13"/>
        <v>款</v>
      </c>
    </row>
    <row r="156" s="180" customFormat="1" ht="22" customHeight="1" spans="1:9">
      <c r="A156" s="218">
        <v>2137201</v>
      </c>
      <c r="B156" s="212" t="s">
        <v>1351</v>
      </c>
      <c r="C156" s="213">
        <f>SUMIF('05'!$A$5:$A$360,'15'!A156,'05'!$D$5:$D$360)</f>
        <v>0</v>
      </c>
      <c r="D156" s="213">
        <f>SUMIF('05'!$A$5:$A$332,A156,'05'!$E$5:$E$332)</f>
        <v>2</v>
      </c>
      <c r="E156" s="207">
        <v>0</v>
      </c>
      <c r="F156" s="211">
        <f t="shared" si="15"/>
        <v>0</v>
      </c>
      <c r="G156" s="211">
        <f t="shared" si="16"/>
        <v>0</v>
      </c>
      <c r="H156" s="200" t="str">
        <f t="shared" si="12"/>
        <v>是</v>
      </c>
      <c r="I156" s="180" t="str">
        <f t="shared" si="13"/>
        <v>项</v>
      </c>
    </row>
    <row r="157" s="181" customFormat="1" ht="36" customHeight="1" spans="1:9">
      <c r="A157" s="217">
        <v>2137202</v>
      </c>
      <c r="B157" s="205" t="s">
        <v>1334</v>
      </c>
      <c r="C157" s="206">
        <f>SUMIF('05'!$A$5:$A$360,'15'!A157,'05'!$D$5:$D$360)</f>
        <v>0</v>
      </c>
      <c r="D157" s="206">
        <f>SUMIF('05'!$A$5:$A$332,A157,'05'!$E$5:$E$332)</f>
        <v>0</v>
      </c>
      <c r="E157" s="147">
        <v>0</v>
      </c>
      <c r="F157" s="203">
        <f t="shared" si="15"/>
        <v>0</v>
      </c>
      <c r="G157" s="203">
        <f t="shared" si="16"/>
        <v>0</v>
      </c>
      <c r="H157" s="204" t="str">
        <f t="shared" si="12"/>
        <v>否</v>
      </c>
      <c r="I157" s="181" t="str">
        <f t="shared" si="13"/>
        <v>项</v>
      </c>
    </row>
    <row r="158" s="181" customFormat="1" ht="36" customHeight="1" spans="1:9">
      <c r="A158" s="217">
        <v>2137299</v>
      </c>
      <c r="B158" s="205" t="s">
        <v>1352</v>
      </c>
      <c r="C158" s="206">
        <f>SUMIF('05'!$A$5:$A$360,'15'!A158,'05'!$D$5:$D$360)</f>
        <v>0</v>
      </c>
      <c r="D158" s="206">
        <f>SUMIF('05'!$A$5:$A$332,A158,'05'!$E$5:$E$332)</f>
        <v>0</v>
      </c>
      <c r="E158" s="147">
        <v>0</v>
      </c>
      <c r="F158" s="203">
        <f t="shared" si="15"/>
        <v>0</v>
      </c>
      <c r="G158" s="203">
        <f t="shared" si="16"/>
        <v>0</v>
      </c>
      <c r="H158" s="204" t="str">
        <f t="shared" si="12"/>
        <v>否</v>
      </c>
      <c r="I158" s="181" t="str">
        <f t="shared" si="13"/>
        <v>项</v>
      </c>
    </row>
    <row r="159" s="181" customFormat="1" ht="36" customHeight="1" spans="1:9">
      <c r="A159" s="217">
        <v>21373</v>
      </c>
      <c r="B159" s="202" t="s">
        <v>1353</v>
      </c>
      <c r="C159" s="206">
        <f>SUM(C160:C162)</f>
        <v>0</v>
      </c>
      <c r="D159" s="206">
        <f>SUM(D160:D162)</f>
        <v>0</v>
      </c>
      <c r="E159" s="206">
        <f>SUM(E160:E162)</f>
        <v>0</v>
      </c>
      <c r="F159" s="203">
        <f t="shared" si="15"/>
        <v>0</v>
      </c>
      <c r="G159" s="203">
        <f t="shared" si="16"/>
        <v>0</v>
      </c>
      <c r="H159" s="204" t="str">
        <f>IF(LEN(A159)=3,"是",IF(B159&lt;&gt;"",IF(SUM(C159:E159)&lt;&gt;0,"是","否"),"否"))</f>
        <v>否</v>
      </c>
      <c r="I159" s="181" t="str">
        <f t="shared" si="13"/>
        <v>款</v>
      </c>
    </row>
    <row r="160" s="181" customFormat="1" ht="36" customHeight="1" spans="1:9">
      <c r="A160" s="217">
        <v>2137301</v>
      </c>
      <c r="B160" s="205" t="s">
        <v>1351</v>
      </c>
      <c r="C160" s="206">
        <f>SUMIF('05'!$A$5:$A$360,'15'!A160,'05'!$D$5:$D$360)</f>
        <v>0</v>
      </c>
      <c r="D160" s="206">
        <f>SUMIF('05'!$A$5:$A$332,A160,'05'!$E$5:$E$332)</f>
        <v>0</v>
      </c>
      <c r="E160" s="147">
        <v>0</v>
      </c>
      <c r="F160" s="203">
        <f t="shared" si="15"/>
        <v>0</v>
      </c>
      <c r="G160" s="203">
        <f t="shared" si="16"/>
        <v>0</v>
      </c>
      <c r="H160" s="204" t="str">
        <f t="shared" si="12"/>
        <v>否</v>
      </c>
      <c r="I160" s="181" t="str">
        <f t="shared" si="13"/>
        <v>项</v>
      </c>
    </row>
    <row r="161" s="181" customFormat="1" ht="36" customHeight="1" spans="1:9">
      <c r="A161" s="217">
        <v>2137302</v>
      </c>
      <c r="B161" s="205" t="s">
        <v>1334</v>
      </c>
      <c r="C161" s="206">
        <f>SUMIF('05'!$A$5:$A$360,'15'!A161,'05'!$D$5:$D$360)</f>
        <v>0</v>
      </c>
      <c r="D161" s="206">
        <f>SUMIF('05'!$A$5:$A$332,A161,'05'!$E$5:$E$332)</f>
        <v>0</v>
      </c>
      <c r="E161" s="147">
        <v>0</v>
      </c>
      <c r="F161" s="203">
        <f t="shared" si="15"/>
        <v>0</v>
      </c>
      <c r="G161" s="203">
        <f t="shared" si="16"/>
        <v>0</v>
      </c>
      <c r="H161" s="204" t="str">
        <f t="shared" si="12"/>
        <v>否</v>
      </c>
      <c r="I161" s="181" t="str">
        <f t="shared" si="13"/>
        <v>项</v>
      </c>
    </row>
    <row r="162" s="181" customFormat="1" ht="36" customHeight="1" spans="1:9">
      <c r="A162" s="217">
        <v>2137399</v>
      </c>
      <c r="B162" s="205" t="s">
        <v>1354</v>
      </c>
      <c r="C162" s="206">
        <f>SUMIF('05'!$A$5:$A$360,'15'!A162,'05'!$D$5:$D$360)</f>
        <v>0</v>
      </c>
      <c r="D162" s="206">
        <f>SUMIF('05'!$A$5:$A$332,A162,'05'!$E$5:$E$332)</f>
        <v>0</v>
      </c>
      <c r="E162" s="147">
        <v>0</v>
      </c>
      <c r="F162" s="203">
        <f t="shared" si="15"/>
        <v>0</v>
      </c>
      <c r="G162" s="203">
        <f t="shared" si="16"/>
        <v>0</v>
      </c>
      <c r="H162" s="204" t="str">
        <f t="shared" si="12"/>
        <v>否</v>
      </c>
      <c r="I162" s="181" t="str">
        <f t="shared" si="13"/>
        <v>项</v>
      </c>
    </row>
    <row r="163" s="181" customFormat="1" ht="36" customHeight="1" spans="1:9">
      <c r="A163" s="217">
        <v>21374</v>
      </c>
      <c r="B163" s="202" t="s">
        <v>1355</v>
      </c>
      <c r="C163" s="206">
        <f>SUM(C164:C165)</f>
        <v>0</v>
      </c>
      <c r="D163" s="206">
        <f>SUM(D164:D165)</f>
        <v>0</v>
      </c>
      <c r="E163" s="206">
        <f>SUM(E164:E165)</f>
        <v>0</v>
      </c>
      <c r="F163" s="203">
        <f t="shared" si="15"/>
        <v>0</v>
      </c>
      <c r="G163" s="203">
        <f t="shared" si="16"/>
        <v>0</v>
      </c>
      <c r="H163" s="204" t="str">
        <f>IF(LEN(A163)=3,"是",IF(B163&lt;&gt;"",IF(SUM(C163:E163)&lt;&gt;0,"是","否"),"否"))</f>
        <v>否</v>
      </c>
      <c r="I163" s="181" t="str">
        <f t="shared" ref="I163:I226" si="17">IF(LEN(A163)=3,"类",IF(LEN(A163)=5,"款","项"))</f>
        <v>款</v>
      </c>
    </row>
    <row r="164" s="181" customFormat="1" ht="36" customHeight="1" spans="1:9">
      <c r="A164" s="217">
        <v>2137401</v>
      </c>
      <c r="B164" s="205" t="s">
        <v>1334</v>
      </c>
      <c r="C164" s="206">
        <f>SUMIF('05'!$A$5:$A$360,'15'!A164,'05'!$D$5:$D$360)</f>
        <v>0</v>
      </c>
      <c r="D164" s="206">
        <f>SUMIF('05'!$A$5:$A$332,A164,'05'!$E$5:$E$332)</f>
        <v>0</v>
      </c>
      <c r="E164" s="147">
        <v>0</v>
      </c>
      <c r="F164" s="203">
        <f t="shared" si="15"/>
        <v>0</v>
      </c>
      <c r="G164" s="203">
        <f t="shared" si="16"/>
        <v>0</v>
      </c>
      <c r="H164" s="204" t="str">
        <f t="shared" ref="H164:H226" si="18">IF(LEN(A164)=3,"是",IF(B164&lt;&gt;"",IF(SUM(C164:E164)&lt;&gt;0,"是","否"),"是"))</f>
        <v>否</v>
      </c>
      <c r="I164" s="181" t="str">
        <f t="shared" si="17"/>
        <v>项</v>
      </c>
    </row>
    <row r="165" s="181" customFormat="1" ht="36" customHeight="1" spans="1:9">
      <c r="A165" s="217">
        <v>2137499</v>
      </c>
      <c r="B165" s="205" t="s">
        <v>1356</v>
      </c>
      <c r="C165" s="206">
        <f>SUMIF('05'!$A$5:$A$360,'15'!A165,'05'!$D$5:$D$360)</f>
        <v>0</v>
      </c>
      <c r="D165" s="206">
        <f>SUMIF('05'!$A$5:$A$332,A165,'05'!$E$5:$E$332)</f>
        <v>0</v>
      </c>
      <c r="E165" s="147">
        <v>0</v>
      </c>
      <c r="F165" s="203">
        <f t="shared" si="15"/>
        <v>0</v>
      </c>
      <c r="G165" s="203">
        <f t="shared" si="16"/>
        <v>0</v>
      </c>
      <c r="H165" s="204" t="str">
        <f t="shared" si="18"/>
        <v>否</v>
      </c>
      <c r="I165" s="181" t="str">
        <f t="shared" si="17"/>
        <v>项</v>
      </c>
    </row>
    <row r="166" s="181" customFormat="1" ht="36" customHeight="1" spans="1:9">
      <c r="A166" s="217">
        <v>21398</v>
      </c>
      <c r="B166" s="202" t="s">
        <v>1992</v>
      </c>
      <c r="C166" s="206">
        <f>SUM(C167:C169)</f>
        <v>0</v>
      </c>
      <c r="D166" s="206">
        <f>SUM(D167:D169)</f>
        <v>0</v>
      </c>
      <c r="E166" s="206">
        <f>SUM(E167:E169)</f>
        <v>0</v>
      </c>
      <c r="F166" s="203">
        <f t="shared" si="15"/>
        <v>0</v>
      </c>
      <c r="G166" s="203">
        <f t="shared" si="16"/>
        <v>0</v>
      </c>
      <c r="H166" s="204" t="str">
        <f>IF(LEN(A166)=3,"是",IF(B166&lt;&gt;"",IF(SUM(C166:E166)&lt;&gt;0,"是","否"),"否"))</f>
        <v>否</v>
      </c>
      <c r="I166" s="181" t="str">
        <f t="shared" si="17"/>
        <v>款</v>
      </c>
    </row>
    <row r="167" s="181" customFormat="1" ht="36" customHeight="1" spans="1:9">
      <c r="A167" s="217">
        <v>2139801</v>
      </c>
      <c r="B167" s="205" t="s">
        <v>2097</v>
      </c>
      <c r="C167" s="206">
        <f>SUMIF('05'!$A$5:$A$360,'15'!A167,'05'!$D$5:$D$360)</f>
        <v>0</v>
      </c>
      <c r="D167" s="206">
        <f>SUMIF('05'!$A$5:$A$332,A167,'05'!$E$5:$E$332)</f>
        <v>0</v>
      </c>
      <c r="E167" s="147">
        <v>0</v>
      </c>
      <c r="F167" s="203">
        <f t="shared" si="15"/>
        <v>0</v>
      </c>
      <c r="G167" s="203">
        <f t="shared" si="16"/>
        <v>0</v>
      </c>
      <c r="H167" s="204" t="str">
        <f t="shared" si="18"/>
        <v>否</v>
      </c>
      <c r="I167" s="181" t="str">
        <f t="shared" si="17"/>
        <v>项</v>
      </c>
    </row>
    <row r="168" s="181" customFormat="1" ht="36" customHeight="1" spans="1:9">
      <c r="A168" s="217">
        <v>2139802</v>
      </c>
      <c r="B168" s="205" t="s">
        <v>2098</v>
      </c>
      <c r="C168" s="206">
        <f>SUMIF('05'!$A$5:$A$360,'15'!A168,'05'!$D$5:$D$360)</f>
        <v>0</v>
      </c>
      <c r="D168" s="206">
        <f>SUMIF('05'!$A$5:$A$332,A168,'05'!$E$5:$E$332)</f>
        <v>0</v>
      </c>
      <c r="E168" s="147">
        <v>0</v>
      </c>
      <c r="F168" s="203">
        <f t="shared" si="15"/>
        <v>0</v>
      </c>
      <c r="G168" s="203">
        <f t="shared" si="16"/>
        <v>0</v>
      </c>
      <c r="H168" s="204" t="str">
        <f t="shared" si="18"/>
        <v>否</v>
      </c>
      <c r="I168" s="181" t="str">
        <f t="shared" si="17"/>
        <v>项</v>
      </c>
    </row>
    <row r="169" s="181" customFormat="1" ht="36" customHeight="1" spans="1:9">
      <c r="A169" s="217">
        <v>2139899</v>
      </c>
      <c r="B169" s="205" t="s">
        <v>886</v>
      </c>
      <c r="C169" s="206">
        <f>SUMIF('05'!$A$5:$A$360,'15'!A169,'05'!$D$5:$D$360)</f>
        <v>0</v>
      </c>
      <c r="D169" s="206">
        <f>SUMIF('05'!$A$5:$A$332,A169,'05'!$E$5:$E$332)</f>
        <v>0</v>
      </c>
      <c r="E169" s="147">
        <v>0</v>
      </c>
      <c r="F169" s="203">
        <f t="shared" si="15"/>
        <v>0</v>
      </c>
      <c r="G169" s="203">
        <f t="shared" si="16"/>
        <v>0</v>
      </c>
      <c r="H169" s="204" t="str">
        <f t="shared" si="18"/>
        <v>否</v>
      </c>
      <c r="I169" s="181" t="str">
        <f t="shared" si="17"/>
        <v>项</v>
      </c>
    </row>
    <row r="170" s="180" customFormat="1" ht="22" customHeight="1" spans="1:9">
      <c r="A170" s="208" t="s">
        <v>1360</v>
      </c>
      <c r="B170" s="196" t="s">
        <v>1361</v>
      </c>
      <c r="C170" s="197">
        <f>SUM(C171,C176,C181,C190,C197,C207,C210,C213:C214)</f>
        <v>0</v>
      </c>
      <c r="D170" s="197">
        <f>SUM(D171,D176,D181,D190,D197,D207,D210,D213:D214)</f>
        <v>0</v>
      </c>
      <c r="E170" s="197">
        <f>SUM(E171,E176,E181,E190,E197,E207,E210,E213:E214)</f>
        <v>0</v>
      </c>
      <c r="F170" s="198">
        <f t="shared" si="15"/>
        <v>0</v>
      </c>
      <c r="G170" s="199">
        <f t="shared" si="16"/>
        <v>0</v>
      </c>
      <c r="H170" s="200" t="str">
        <f>IF(LEN(A170)=3,"是",IF(B170&lt;&gt;"",IF(SUM(C170:E170)&lt;&gt;0,"是","否"),"否"))</f>
        <v>是</v>
      </c>
      <c r="I170" s="180" t="str">
        <f t="shared" si="17"/>
        <v>类</v>
      </c>
    </row>
    <row r="171" s="181" customFormat="1" ht="36" customHeight="1" spans="1:9">
      <c r="A171" s="215" t="s">
        <v>2099</v>
      </c>
      <c r="B171" s="202" t="s">
        <v>1362</v>
      </c>
      <c r="C171" s="147">
        <f>SUM(C172:C175)</f>
        <v>0</v>
      </c>
      <c r="D171" s="147">
        <f>SUM(D172:D175)</f>
        <v>0</v>
      </c>
      <c r="E171" s="147">
        <f>SUM(E172:E175)</f>
        <v>0</v>
      </c>
      <c r="F171" s="203">
        <f t="shared" ref="F171:F202" si="19">IF(C171&lt;0,"",IFERROR(E171/C171,0))*100</f>
        <v>0</v>
      </c>
      <c r="G171" s="203">
        <f t="shared" si="16"/>
        <v>0</v>
      </c>
      <c r="H171" s="204" t="str">
        <f>IF(LEN(A171)=3,"是",IF(B171&lt;&gt;"",IF(SUM(C171:E171)&lt;&gt;0,"是","否"),"否"))</f>
        <v>否</v>
      </c>
      <c r="I171" s="181" t="str">
        <f t="shared" si="17"/>
        <v>款</v>
      </c>
    </row>
    <row r="172" ht="36" customHeight="1" spans="1:9">
      <c r="A172" s="215" t="s">
        <v>2100</v>
      </c>
      <c r="B172" s="205" t="s">
        <v>889</v>
      </c>
      <c r="C172" s="206">
        <f>SUMIF('05'!$A$5:$A$360,'15'!A172,'05'!$D$5:$D$360)</f>
        <v>0</v>
      </c>
      <c r="D172" s="206">
        <f>SUMIF('05'!$A$5:$A$332,A172,'05'!$E$5:$E$332)</f>
        <v>0</v>
      </c>
      <c r="E172" s="147">
        <v>0</v>
      </c>
      <c r="F172" s="203">
        <f t="shared" si="19"/>
        <v>0</v>
      </c>
      <c r="G172" s="203">
        <f t="shared" si="16"/>
        <v>0</v>
      </c>
      <c r="H172" s="204" t="str">
        <f t="shared" si="18"/>
        <v>否</v>
      </c>
      <c r="I172" s="181" t="str">
        <f t="shared" si="17"/>
        <v>项</v>
      </c>
    </row>
    <row r="173" s="181" customFormat="1" ht="36" customHeight="1" spans="1:9">
      <c r="A173" s="215" t="s">
        <v>2101</v>
      </c>
      <c r="B173" s="205" t="s">
        <v>890</v>
      </c>
      <c r="C173" s="206">
        <f>SUMIF('05'!$A$5:$A$360,'15'!A173,'05'!$D$5:$D$360)</f>
        <v>0</v>
      </c>
      <c r="D173" s="206">
        <f>SUMIF('05'!$A$5:$A$332,A173,'05'!$E$5:$E$332)</f>
        <v>0</v>
      </c>
      <c r="E173" s="147">
        <v>0</v>
      </c>
      <c r="F173" s="203">
        <f t="shared" si="19"/>
        <v>0</v>
      </c>
      <c r="G173" s="203">
        <f t="shared" si="16"/>
        <v>0</v>
      </c>
      <c r="H173" s="204" t="str">
        <f t="shared" si="18"/>
        <v>否</v>
      </c>
      <c r="I173" s="181" t="str">
        <f t="shared" si="17"/>
        <v>项</v>
      </c>
    </row>
    <row r="174" s="181" customFormat="1" ht="36" customHeight="1" spans="1:9">
      <c r="A174" s="215" t="s">
        <v>2102</v>
      </c>
      <c r="B174" s="205" t="s">
        <v>1363</v>
      </c>
      <c r="C174" s="206">
        <f>SUMIF('05'!$A$5:$A$360,'15'!A174,'05'!$D$5:$D$360)</f>
        <v>0</v>
      </c>
      <c r="D174" s="206">
        <f>SUMIF('05'!$A$5:$A$332,A174,'05'!$E$5:$E$332)</f>
        <v>0</v>
      </c>
      <c r="E174" s="147">
        <v>0</v>
      </c>
      <c r="F174" s="203">
        <f t="shared" si="19"/>
        <v>0</v>
      </c>
      <c r="G174" s="203">
        <f t="shared" si="16"/>
        <v>0</v>
      </c>
      <c r="H174" s="204" t="str">
        <f t="shared" si="18"/>
        <v>否</v>
      </c>
      <c r="I174" s="181" t="str">
        <f t="shared" si="17"/>
        <v>项</v>
      </c>
    </row>
    <row r="175" s="181" customFormat="1" ht="36" customHeight="1" spans="1:9">
      <c r="A175" s="215" t="s">
        <v>2103</v>
      </c>
      <c r="B175" s="205" t="s">
        <v>1364</v>
      </c>
      <c r="C175" s="206">
        <f>SUMIF('05'!$A$5:$A$360,'15'!A175,'05'!$D$5:$D$360)</f>
        <v>0</v>
      </c>
      <c r="D175" s="206">
        <f>SUMIF('05'!$A$5:$A$332,A175,'05'!$E$5:$E$332)</f>
        <v>0</v>
      </c>
      <c r="E175" s="147">
        <v>0</v>
      </c>
      <c r="F175" s="203">
        <f t="shared" si="19"/>
        <v>0</v>
      </c>
      <c r="G175" s="203">
        <f t="shared" si="16"/>
        <v>0</v>
      </c>
      <c r="H175" s="204" t="str">
        <f t="shared" si="18"/>
        <v>否</v>
      </c>
      <c r="I175" s="181" t="str">
        <f t="shared" si="17"/>
        <v>项</v>
      </c>
    </row>
    <row r="176" ht="38.1" customHeight="1" spans="1:9">
      <c r="A176" s="215" t="s">
        <v>2104</v>
      </c>
      <c r="B176" s="202" t="s">
        <v>1365</v>
      </c>
      <c r="C176" s="147">
        <f>SUM(C177:C180)</f>
        <v>0</v>
      </c>
      <c r="D176" s="147">
        <f>SUM(D177:D180)</f>
        <v>0</v>
      </c>
      <c r="E176" s="147">
        <f>SUM(E177:E180)</f>
        <v>0</v>
      </c>
      <c r="F176" s="203">
        <f t="shared" si="19"/>
        <v>0</v>
      </c>
      <c r="G176" s="203">
        <f t="shared" si="16"/>
        <v>0</v>
      </c>
      <c r="H176" s="204" t="str">
        <f>IF(LEN(A176)=3,"是",IF(B176&lt;&gt;"",IF(SUM(C176:E176)&lt;&gt;0,"是","否"),"否"))</f>
        <v>否</v>
      </c>
      <c r="I176" s="181" t="str">
        <f t="shared" si="17"/>
        <v>款</v>
      </c>
    </row>
    <row r="177" ht="36" customHeight="1" spans="1:9">
      <c r="A177" s="215" t="s">
        <v>2105</v>
      </c>
      <c r="B177" s="205" t="s">
        <v>1363</v>
      </c>
      <c r="C177" s="206">
        <f>SUMIF('05'!$A$5:$A$360,'15'!A177,'05'!$D$5:$D$360)</f>
        <v>0</v>
      </c>
      <c r="D177" s="206">
        <f>SUMIF('05'!$A$5:$A$332,A177,'05'!$E$5:$E$332)</f>
        <v>0</v>
      </c>
      <c r="E177" s="147">
        <v>0</v>
      </c>
      <c r="F177" s="203">
        <f t="shared" si="19"/>
        <v>0</v>
      </c>
      <c r="G177" s="203">
        <f t="shared" si="16"/>
        <v>0</v>
      </c>
      <c r="H177" s="204" t="str">
        <f t="shared" si="18"/>
        <v>否</v>
      </c>
      <c r="I177" s="181" t="str">
        <f t="shared" si="17"/>
        <v>项</v>
      </c>
    </row>
    <row r="178" s="181" customFormat="1" ht="36" customHeight="1" spans="1:9">
      <c r="A178" s="215" t="s">
        <v>2106</v>
      </c>
      <c r="B178" s="205" t="s">
        <v>1366</v>
      </c>
      <c r="C178" s="206">
        <f>SUMIF('05'!$A$5:$A$360,'15'!A178,'05'!$D$5:$D$360)</f>
        <v>0</v>
      </c>
      <c r="D178" s="206">
        <f>SUMIF('05'!$A$5:$A$332,A178,'05'!$E$5:$E$332)</f>
        <v>0</v>
      </c>
      <c r="E178" s="147">
        <v>0</v>
      </c>
      <c r="F178" s="203">
        <f t="shared" si="19"/>
        <v>0</v>
      </c>
      <c r="G178" s="203">
        <f t="shared" si="16"/>
        <v>0</v>
      </c>
      <c r="H178" s="204" t="str">
        <f t="shared" si="18"/>
        <v>否</v>
      </c>
      <c r="I178" s="181" t="str">
        <f t="shared" si="17"/>
        <v>项</v>
      </c>
    </row>
    <row r="179" ht="36" customHeight="1" spans="1:9">
      <c r="A179" s="215" t="s">
        <v>2107</v>
      </c>
      <c r="B179" s="205" t="s">
        <v>1367</v>
      </c>
      <c r="C179" s="206">
        <f>SUMIF('05'!$A$5:$A$360,'15'!A179,'05'!$D$5:$D$360)</f>
        <v>0</v>
      </c>
      <c r="D179" s="206">
        <f>SUMIF('05'!$A$5:$A$332,A179,'05'!$E$5:$E$332)</f>
        <v>0</v>
      </c>
      <c r="E179" s="147">
        <v>0</v>
      </c>
      <c r="F179" s="203">
        <f t="shared" si="19"/>
        <v>0</v>
      </c>
      <c r="G179" s="203">
        <f t="shared" si="16"/>
        <v>0</v>
      </c>
      <c r="H179" s="204" t="str">
        <f t="shared" si="18"/>
        <v>否</v>
      </c>
      <c r="I179" s="181" t="str">
        <f t="shared" si="17"/>
        <v>项</v>
      </c>
    </row>
    <row r="180" ht="36" customHeight="1" spans="1:9">
      <c r="A180" s="215" t="s">
        <v>2108</v>
      </c>
      <c r="B180" s="205" t="s">
        <v>1368</v>
      </c>
      <c r="C180" s="206">
        <f>SUMIF('05'!$A$5:$A$360,'15'!A180,'05'!$D$5:$D$360)</f>
        <v>0</v>
      </c>
      <c r="D180" s="206">
        <f>SUMIF('05'!$A$5:$A$332,A180,'05'!$E$5:$E$332)</f>
        <v>0</v>
      </c>
      <c r="E180" s="147">
        <v>0</v>
      </c>
      <c r="F180" s="203">
        <f t="shared" si="19"/>
        <v>0</v>
      </c>
      <c r="G180" s="203">
        <f t="shared" si="16"/>
        <v>0</v>
      </c>
      <c r="H180" s="204" t="str">
        <f t="shared" si="18"/>
        <v>否</v>
      </c>
      <c r="I180" s="181" t="str">
        <f t="shared" si="17"/>
        <v>项</v>
      </c>
    </row>
    <row r="181" s="181" customFormat="1" ht="36" customHeight="1" spans="1:9">
      <c r="A181" s="215" t="s">
        <v>2109</v>
      </c>
      <c r="B181" s="202" t="s">
        <v>1369</v>
      </c>
      <c r="C181" s="206">
        <f>SUM(C182:C189)</f>
        <v>0</v>
      </c>
      <c r="D181" s="206">
        <f>SUM(D182:D189)</f>
        <v>0</v>
      </c>
      <c r="E181" s="206">
        <f>SUM(E182:E189)</f>
        <v>0</v>
      </c>
      <c r="F181" s="203">
        <f t="shared" si="19"/>
        <v>0</v>
      </c>
      <c r="G181" s="203">
        <f t="shared" si="16"/>
        <v>0</v>
      </c>
      <c r="H181" s="204" t="str">
        <f>IF(LEN(A181)=3,"是",IF(B181&lt;&gt;"",IF(SUM(C181:E181)&lt;&gt;0,"是","否"),"否"))</f>
        <v>否</v>
      </c>
      <c r="I181" s="181" t="str">
        <f t="shared" si="17"/>
        <v>款</v>
      </c>
    </row>
    <row r="182" s="181" customFormat="1" ht="36" customHeight="1" spans="1:9">
      <c r="A182" s="215" t="s">
        <v>2110</v>
      </c>
      <c r="B182" s="205" t="s">
        <v>1370</v>
      </c>
      <c r="C182" s="206">
        <f>SUMIF('05'!$A$5:$A$360,'15'!A182,'05'!$D$5:$D$360)</f>
        <v>0</v>
      </c>
      <c r="D182" s="206">
        <f>SUMIF('05'!$A$5:$A$332,A182,'05'!$E$5:$E$332)</f>
        <v>0</v>
      </c>
      <c r="E182" s="147">
        <v>0</v>
      </c>
      <c r="F182" s="203">
        <f t="shared" si="19"/>
        <v>0</v>
      </c>
      <c r="G182" s="203">
        <f t="shared" si="16"/>
        <v>0</v>
      </c>
      <c r="H182" s="204" t="str">
        <f t="shared" si="18"/>
        <v>否</v>
      </c>
      <c r="I182" s="181" t="str">
        <f t="shared" si="17"/>
        <v>项</v>
      </c>
    </row>
    <row r="183" s="181" customFormat="1" ht="36" customHeight="1" spans="1:9">
      <c r="A183" s="215" t="s">
        <v>2111</v>
      </c>
      <c r="B183" s="205" t="s">
        <v>1371</v>
      </c>
      <c r="C183" s="206">
        <f>SUMIF('05'!$A$5:$A$360,'15'!A183,'05'!$D$5:$D$360)</f>
        <v>0</v>
      </c>
      <c r="D183" s="206">
        <f>SUMIF('05'!$A$5:$A$332,A183,'05'!$E$5:$E$332)</f>
        <v>0</v>
      </c>
      <c r="E183" s="147">
        <v>0</v>
      </c>
      <c r="F183" s="203">
        <f t="shared" si="19"/>
        <v>0</v>
      </c>
      <c r="G183" s="203">
        <f t="shared" si="16"/>
        <v>0</v>
      </c>
      <c r="H183" s="204" t="str">
        <f t="shared" si="18"/>
        <v>否</v>
      </c>
      <c r="I183" s="181" t="str">
        <f t="shared" si="17"/>
        <v>项</v>
      </c>
    </row>
    <row r="184" s="181" customFormat="1" ht="36" customHeight="1" spans="1:9">
      <c r="A184" s="215" t="s">
        <v>2112</v>
      </c>
      <c r="B184" s="205" t="s">
        <v>1372</v>
      </c>
      <c r="C184" s="206">
        <f>SUMIF('05'!$A$5:$A$360,'15'!A184,'05'!$D$5:$D$360)</f>
        <v>0</v>
      </c>
      <c r="D184" s="206">
        <f>SUMIF('05'!$A$5:$A$332,A184,'05'!$E$5:$E$332)</f>
        <v>0</v>
      </c>
      <c r="E184" s="147">
        <v>0</v>
      </c>
      <c r="F184" s="203">
        <f t="shared" si="19"/>
        <v>0</v>
      </c>
      <c r="G184" s="203">
        <f t="shared" si="16"/>
        <v>0</v>
      </c>
      <c r="H184" s="204" t="str">
        <f t="shared" si="18"/>
        <v>否</v>
      </c>
      <c r="I184" s="181" t="str">
        <f t="shared" si="17"/>
        <v>项</v>
      </c>
    </row>
    <row r="185" s="181" customFormat="1" ht="36" customHeight="1" spans="1:9">
      <c r="A185" s="215" t="s">
        <v>2113</v>
      </c>
      <c r="B185" s="205" t="s">
        <v>1373</v>
      </c>
      <c r="C185" s="206">
        <f>SUMIF('05'!$A$5:$A$360,'15'!A185,'05'!$D$5:$D$360)</f>
        <v>0</v>
      </c>
      <c r="D185" s="206">
        <f>SUMIF('05'!$A$5:$A$332,A185,'05'!$E$5:$E$332)</f>
        <v>0</v>
      </c>
      <c r="E185" s="147">
        <v>0</v>
      </c>
      <c r="F185" s="203">
        <f t="shared" si="19"/>
        <v>0</v>
      </c>
      <c r="G185" s="203">
        <f t="shared" si="16"/>
        <v>0</v>
      </c>
      <c r="H185" s="204" t="str">
        <f t="shared" si="18"/>
        <v>否</v>
      </c>
      <c r="I185" s="181" t="str">
        <f t="shared" si="17"/>
        <v>项</v>
      </c>
    </row>
    <row r="186" s="181" customFormat="1" ht="36" customHeight="1" spans="1:9">
      <c r="A186" s="215" t="s">
        <v>2114</v>
      </c>
      <c r="B186" s="205" t="s">
        <v>1374</v>
      </c>
      <c r="C186" s="206">
        <f>SUMIF('05'!$A$5:$A$360,'15'!A186,'05'!$D$5:$D$360)</f>
        <v>0</v>
      </c>
      <c r="D186" s="206">
        <f>SUMIF('05'!$A$5:$A$332,A186,'05'!$E$5:$E$332)</f>
        <v>0</v>
      </c>
      <c r="E186" s="147">
        <v>0</v>
      </c>
      <c r="F186" s="203">
        <f t="shared" si="19"/>
        <v>0</v>
      </c>
      <c r="G186" s="203">
        <f t="shared" si="16"/>
        <v>0</v>
      </c>
      <c r="H186" s="204" t="str">
        <f t="shared" si="18"/>
        <v>否</v>
      </c>
      <c r="I186" s="181" t="str">
        <f t="shared" si="17"/>
        <v>项</v>
      </c>
    </row>
    <row r="187" s="181" customFormat="1" ht="36" customHeight="1" spans="1:9">
      <c r="A187" s="215" t="s">
        <v>2115</v>
      </c>
      <c r="B187" s="205" t="s">
        <v>1375</v>
      </c>
      <c r="C187" s="206">
        <f>SUMIF('05'!$A$5:$A$360,'15'!A187,'05'!$D$5:$D$360)</f>
        <v>0</v>
      </c>
      <c r="D187" s="206">
        <f>SUMIF('05'!$A$5:$A$332,A187,'05'!$E$5:$E$332)</f>
        <v>0</v>
      </c>
      <c r="E187" s="147">
        <v>0</v>
      </c>
      <c r="F187" s="203">
        <f t="shared" si="19"/>
        <v>0</v>
      </c>
      <c r="G187" s="203">
        <f t="shared" si="16"/>
        <v>0</v>
      </c>
      <c r="H187" s="204" t="str">
        <f t="shared" si="18"/>
        <v>否</v>
      </c>
      <c r="I187" s="181" t="str">
        <f t="shared" si="17"/>
        <v>项</v>
      </c>
    </row>
    <row r="188" s="181" customFormat="1" ht="36" customHeight="1" spans="1:9">
      <c r="A188" s="215" t="s">
        <v>2116</v>
      </c>
      <c r="B188" s="205" t="s">
        <v>1376</v>
      </c>
      <c r="C188" s="206">
        <f>SUMIF('05'!$A$5:$A$360,'15'!A188,'05'!$D$5:$D$360)</f>
        <v>0</v>
      </c>
      <c r="D188" s="206">
        <f>SUMIF('05'!$A$5:$A$332,A188,'05'!$E$5:$E$332)</f>
        <v>0</v>
      </c>
      <c r="E188" s="147">
        <v>0</v>
      </c>
      <c r="F188" s="203">
        <f t="shared" si="19"/>
        <v>0</v>
      </c>
      <c r="G188" s="203">
        <f t="shared" si="16"/>
        <v>0</v>
      </c>
      <c r="H188" s="204" t="str">
        <f t="shared" si="18"/>
        <v>否</v>
      </c>
      <c r="I188" s="181" t="str">
        <f t="shared" si="17"/>
        <v>项</v>
      </c>
    </row>
    <row r="189" s="181" customFormat="1" ht="36" customHeight="1" spans="1:9">
      <c r="A189" s="215" t="s">
        <v>2117</v>
      </c>
      <c r="B189" s="205" t="s">
        <v>1377</v>
      </c>
      <c r="C189" s="206">
        <f>SUMIF('05'!$A$5:$A$360,'15'!A189,'05'!$D$5:$D$360)</f>
        <v>0</v>
      </c>
      <c r="D189" s="206">
        <f>SUMIF('05'!$A$5:$A$332,A189,'05'!$E$5:$E$332)</f>
        <v>0</v>
      </c>
      <c r="E189" s="147">
        <v>0</v>
      </c>
      <c r="F189" s="203">
        <f t="shared" si="19"/>
        <v>0</v>
      </c>
      <c r="G189" s="203">
        <f t="shared" si="16"/>
        <v>0</v>
      </c>
      <c r="H189" s="204" t="str">
        <f t="shared" si="18"/>
        <v>否</v>
      </c>
      <c r="I189" s="181" t="str">
        <f t="shared" si="17"/>
        <v>项</v>
      </c>
    </row>
    <row r="190" s="181" customFormat="1" ht="36" customHeight="1" spans="1:9">
      <c r="A190" s="215" t="s">
        <v>2118</v>
      </c>
      <c r="B190" s="202" t="s">
        <v>1378</v>
      </c>
      <c r="C190" s="206">
        <f>SUM(C191:C196)</f>
        <v>0</v>
      </c>
      <c r="D190" s="206">
        <f>SUM(D191:D196)</f>
        <v>0</v>
      </c>
      <c r="E190" s="206">
        <f>SUM(E191:E196)</f>
        <v>0</v>
      </c>
      <c r="F190" s="203">
        <f t="shared" si="19"/>
        <v>0</v>
      </c>
      <c r="G190" s="203">
        <f t="shared" si="16"/>
        <v>0</v>
      </c>
      <c r="H190" s="204" t="str">
        <f>IF(LEN(A190)=3,"是",IF(B190&lt;&gt;"",IF(SUM(C190:E190)&lt;&gt;0,"是","否"),"否"))</f>
        <v>否</v>
      </c>
      <c r="I190" s="181" t="str">
        <f t="shared" si="17"/>
        <v>款</v>
      </c>
    </row>
    <row r="191" s="181" customFormat="1" ht="36" customHeight="1" spans="1:9">
      <c r="A191" s="215" t="s">
        <v>2119</v>
      </c>
      <c r="B191" s="205" t="s">
        <v>1379</v>
      </c>
      <c r="C191" s="206">
        <f>SUMIF('05'!$A$5:$A$360,'15'!A191,'05'!$D$5:$D$360)</f>
        <v>0</v>
      </c>
      <c r="D191" s="206">
        <f>SUMIF('05'!$A$5:$A$332,A191,'05'!$E$5:$E$332)</f>
        <v>0</v>
      </c>
      <c r="E191" s="147">
        <v>0</v>
      </c>
      <c r="F191" s="203">
        <f t="shared" si="19"/>
        <v>0</v>
      </c>
      <c r="G191" s="203">
        <f t="shared" si="16"/>
        <v>0</v>
      </c>
      <c r="H191" s="204" t="str">
        <f t="shared" si="18"/>
        <v>否</v>
      </c>
      <c r="I191" s="181" t="str">
        <f t="shared" si="17"/>
        <v>项</v>
      </c>
    </row>
    <row r="192" s="181" customFormat="1" ht="36" customHeight="1" spans="1:9">
      <c r="A192" s="215" t="s">
        <v>2120</v>
      </c>
      <c r="B192" s="205" t="s">
        <v>1380</v>
      </c>
      <c r="C192" s="206">
        <f>SUMIF('05'!$A$5:$A$360,'15'!A192,'05'!$D$5:$D$360)</f>
        <v>0</v>
      </c>
      <c r="D192" s="206">
        <f>SUMIF('05'!$A$5:$A$332,A192,'05'!$E$5:$E$332)</f>
        <v>0</v>
      </c>
      <c r="E192" s="147">
        <v>0</v>
      </c>
      <c r="F192" s="203">
        <f t="shared" si="19"/>
        <v>0</v>
      </c>
      <c r="G192" s="203">
        <f t="shared" si="16"/>
        <v>0</v>
      </c>
      <c r="H192" s="204" t="str">
        <f t="shared" si="18"/>
        <v>否</v>
      </c>
      <c r="I192" s="181" t="str">
        <f t="shared" si="17"/>
        <v>项</v>
      </c>
    </row>
    <row r="193" ht="36" customHeight="1" spans="1:9">
      <c r="A193" s="215" t="s">
        <v>2121</v>
      </c>
      <c r="B193" s="205" t="s">
        <v>1381</v>
      </c>
      <c r="C193" s="206">
        <f>SUMIF('05'!$A$5:$A$360,'15'!A193,'05'!$D$5:$D$360)</f>
        <v>0</v>
      </c>
      <c r="D193" s="206">
        <f>SUMIF('05'!$A$5:$A$332,A193,'05'!$E$5:$E$332)</f>
        <v>0</v>
      </c>
      <c r="E193" s="147">
        <v>0</v>
      </c>
      <c r="F193" s="203">
        <f t="shared" si="19"/>
        <v>0</v>
      </c>
      <c r="G193" s="203">
        <f t="shared" si="16"/>
        <v>0</v>
      </c>
      <c r="H193" s="204" t="str">
        <f t="shared" si="18"/>
        <v>否</v>
      </c>
      <c r="I193" s="181" t="str">
        <f t="shared" si="17"/>
        <v>项</v>
      </c>
    </row>
    <row r="194" ht="36" customHeight="1" spans="1:9">
      <c r="A194" s="215" t="s">
        <v>2122</v>
      </c>
      <c r="B194" s="205" t="s">
        <v>1382</v>
      </c>
      <c r="C194" s="206">
        <f>SUMIF('05'!$A$5:$A$360,'15'!A194,'05'!$D$5:$D$360)</f>
        <v>0</v>
      </c>
      <c r="D194" s="206">
        <f>SUMIF('05'!$A$5:$A$332,A194,'05'!$E$5:$E$332)</f>
        <v>0</v>
      </c>
      <c r="E194" s="147">
        <v>0</v>
      </c>
      <c r="F194" s="203">
        <f t="shared" si="19"/>
        <v>0</v>
      </c>
      <c r="G194" s="203">
        <f t="shared" si="16"/>
        <v>0</v>
      </c>
      <c r="H194" s="204" t="str">
        <f t="shared" si="18"/>
        <v>否</v>
      </c>
      <c r="I194" s="181" t="str">
        <f t="shared" si="17"/>
        <v>项</v>
      </c>
    </row>
    <row r="195" s="181" customFormat="1" ht="36" customHeight="1" spans="1:9">
      <c r="A195" s="215" t="s">
        <v>2123</v>
      </c>
      <c r="B195" s="205" t="s">
        <v>1383</v>
      </c>
      <c r="C195" s="206">
        <f>SUMIF('05'!$A$5:$A$360,'15'!A195,'05'!$D$5:$D$360)</f>
        <v>0</v>
      </c>
      <c r="D195" s="206">
        <f>SUMIF('05'!$A$5:$A$332,A195,'05'!$E$5:$E$332)</f>
        <v>0</v>
      </c>
      <c r="E195" s="147">
        <v>0</v>
      </c>
      <c r="F195" s="203">
        <f t="shared" si="19"/>
        <v>0</v>
      </c>
      <c r="G195" s="203">
        <f t="shared" si="16"/>
        <v>0</v>
      </c>
      <c r="H195" s="204" t="str">
        <f t="shared" si="18"/>
        <v>否</v>
      </c>
      <c r="I195" s="181" t="str">
        <f t="shared" si="17"/>
        <v>项</v>
      </c>
    </row>
    <row r="196" ht="36" customHeight="1" spans="1:9">
      <c r="A196" s="215" t="s">
        <v>2124</v>
      </c>
      <c r="B196" s="205" t="s">
        <v>1384</v>
      </c>
      <c r="C196" s="206">
        <f>SUMIF('05'!$A$5:$A$360,'15'!A196,'05'!$D$5:$D$360)</f>
        <v>0</v>
      </c>
      <c r="D196" s="206">
        <f>SUMIF('05'!$A$5:$A$332,A196,'05'!$E$5:$E$332)</f>
        <v>0</v>
      </c>
      <c r="E196" s="147">
        <v>0</v>
      </c>
      <c r="F196" s="203">
        <f t="shared" si="19"/>
        <v>0</v>
      </c>
      <c r="G196" s="203">
        <f t="shared" ref="G196:G259" si="20">IFERROR(IF(D196&lt;0,"",IFERROR(E196/D196,0))*100,0)</f>
        <v>0</v>
      </c>
      <c r="H196" s="204" t="str">
        <f t="shared" si="18"/>
        <v>否</v>
      </c>
      <c r="I196" s="181" t="str">
        <f t="shared" si="17"/>
        <v>项</v>
      </c>
    </row>
    <row r="197" ht="36" customHeight="1" spans="1:9">
      <c r="A197" s="215" t="s">
        <v>2125</v>
      </c>
      <c r="B197" s="202" t="s">
        <v>1385</v>
      </c>
      <c r="C197" s="147">
        <f>SUM(C198:C206)</f>
        <v>0</v>
      </c>
      <c r="D197" s="147">
        <f>SUM(D198:D206)</f>
        <v>0</v>
      </c>
      <c r="E197" s="147">
        <f>SUM(E198:E206)</f>
        <v>0</v>
      </c>
      <c r="F197" s="203">
        <f t="shared" si="19"/>
        <v>0</v>
      </c>
      <c r="G197" s="203">
        <f t="shared" si="20"/>
        <v>0</v>
      </c>
      <c r="H197" s="204" t="str">
        <f>IF(LEN(A197)=3,"是",IF(B197&lt;&gt;"",IF(SUM(C197:E197)&lt;&gt;0,"是","否"),"否"))</f>
        <v>否</v>
      </c>
      <c r="I197" s="181" t="str">
        <f t="shared" si="17"/>
        <v>款</v>
      </c>
    </row>
    <row r="198" s="181" customFormat="1" ht="36" customHeight="1" spans="1:9">
      <c r="A198" s="215" t="s">
        <v>2126</v>
      </c>
      <c r="B198" s="205" t="s">
        <v>1386</v>
      </c>
      <c r="C198" s="206">
        <f>SUMIF('05'!$A$5:$A$360,'15'!A198,'05'!$D$5:$D$360)</f>
        <v>0</v>
      </c>
      <c r="D198" s="206">
        <f>SUMIF('05'!$A$5:$A$332,A198,'05'!$E$5:$E$332)</f>
        <v>0</v>
      </c>
      <c r="E198" s="147">
        <v>0</v>
      </c>
      <c r="F198" s="203">
        <f t="shared" si="19"/>
        <v>0</v>
      </c>
      <c r="G198" s="203">
        <f t="shared" si="20"/>
        <v>0</v>
      </c>
      <c r="H198" s="204" t="str">
        <f t="shared" si="18"/>
        <v>否</v>
      </c>
      <c r="I198" s="181" t="str">
        <f t="shared" si="17"/>
        <v>项</v>
      </c>
    </row>
    <row r="199" s="181" customFormat="1" ht="36" customHeight="1" spans="1:9">
      <c r="A199" s="215" t="s">
        <v>2127</v>
      </c>
      <c r="B199" s="205" t="s">
        <v>915</v>
      </c>
      <c r="C199" s="206">
        <f>SUMIF('05'!$A$5:$A$360,'15'!A199,'05'!$D$5:$D$360)</f>
        <v>0</v>
      </c>
      <c r="D199" s="206">
        <f>SUMIF('05'!$A$5:$A$332,A199,'05'!$E$5:$E$332)</f>
        <v>0</v>
      </c>
      <c r="E199" s="147">
        <v>0</v>
      </c>
      <c r="F199" s="203">
        <f t="shared" si="19"/>
        <v>0</v>
      </c>
      <c r="G199" s="203">
        <f t="shared" si="20"/>
        <v>0</v>
      </c>
      <c r="H199" s="204" t="str">
        <f t="shared" si="18"/>
        <v>否</v>
      </c>
      <c r="I199" s="181" t="str">
        <f t="shared" si="17"/>
        <v>项</v>
      </c>
    </row>
    <row r="200" s="181" customFormat="1" ht="36" customHeight="1" spans="1:9">
      <c r="A200" s="215" t="s">
        <v>2128</v>
      </c>
      <c r="B200" s="205" t="s">
        <v>1387</v>
      </c>
      <c r="C200" s="206">
        <f>SUMIF('05'!$A$5:$A$360,'15'!A200,'05'!$D$5:$D$360)</f>
        <v>0</v>
      </c>
      <c r="D200" s="206">
        <f>SUMIF('05'!$A$5:$A$332,A200,'05'!$E$5:$E$332)</f>
        <v>0</v>
      </c>
      <c r="E200" s="147">
        <v>0</v>
      </c>
      <c r="F200" s="203">
        <f t="shared" si="19"/>
        <v>0</v>
      </c>
      <c r="G200" s="203">
        <f t="shared" si="20"/>
        <v>0</v>
      </c>
      <c r="H200" s="204" t="str">
        <f t="shared" si="18"/>
        <v>否</v>
      </c>
      <c r="I200" s="181" t="str">
        <f t="shared" si="17"/>
        <v>项</v>
      </c>
    </row>
    <row r="201" s="181" customFormat="1" ht="36" customHeight="1" spans="1:9">
      <c r="A201" s="215" t="s">
        <v>2129</v>
      </c>
      <c r="B201" s="205" t="s">
        <v>1388</v>
      </c>
      <c r="C201" s="206">
        <f>SUMIF('05'!$A$5:$A$360,'15'!A201,'05'!$D$5:$D$360)</f>
        <v>0</v>
      </c>
      <c r="D201" s="206">
        <f>SUMIF('05'!$A$5:$A$332,A201,'05'!$E$5:$E$332)</f>
        <v>0</v>
      </c>
      <c r="E201" s="147">
        <v>0</v>
      </c>
      <c r="F201" s="203">
        <f t="shared" si="19"/>
        <v>0</v>
      </c>
      <c r="G201" s="203">
        <f t="shared" si="20"/>
        <v>0</v>
      </c>
      <c r="H201" s="204" t="str">
        <f t="shared" si="18"/>
        <v>否</v>
      </c>
      <c r="I201" s="181" t="str">
        <f t="shared" si="17"/>
        <v>项</v>
      </c>
    </row>
    <row r="202" s="181" customFormat="1" ht="36" customHeight="1" spans="1:9">
      <c r="A202" s="215" t="s">
        <v>2130</v>
      </c>
      <c r="B202" s="205" t="s">
        <v>1389</v>
      </c>
      <c r="C202" s="206">
        <f>SUMIF('05'!$A$5:$A$360,'15'!A202,'05'!$D$5:$D$360)</f>
        <v>0</v>
      </c>
      <c r="D202" s="206">
        <f>SUMIF('05'!$A$5:$A$332,A202,'05'!$E$5:$E$332)</f>
        <v>0</v>
      </c>
      <c r="E202" s="147">
        <v>0</v>
      </c>
      <c r="F202" s="203">
        <f t="shared" si="19"/>
        <v>0</v>
      </c>
      <c r="G202" s="203">
        <f t="shared" si="20"/>
        <v>0</v>
      </c>
      <c r="H202" s="204" t="str">
        <f t="shared" si="18"/>
        <v>否</v>
      </c>
      <c r="I202" s="181" t="str">
        <f t="shared" si="17"/>
        <v>项</v>
      </c>
    </row>
    <row r="203" s="181" customFormat="1" ht="36" customHeight="1" spans="1:9">
      <c r="A203" s="215" t="s">
        <v>2131</v>
      </c>
      <c r="B203" s="205" t="s">
        <v>1390</v>
      </c>
      <c r="C203" s="206">
        <f>SUMIF('05'!$A$5:$A$360,'15'!A203,'05'!$D$5:$D$360)</f>
        <v>0</v>
      </c>
      <c r="D203" s="206">
        <f>SUMIF('05'!$A$5:$A$332,A203,'05'!$E$5:$E$332)</f>
        <v>0</v>
      </c>
      <c r="E203" s="147">
        <v>0</v>
      </c>
      <c r="F203" s="203">
        <f t="shared" ref="F203:F220" si="21">IF(C203&lt;0,"",IFERROR(E203/C203,0))*100</f>
        <v>0</v>
      </c>
      <c r="G203" s="203">
        <f t="shared" si="20"/>
        <v>0</v>
      </c>
      <c r="H203" s="204" t="str">
        <f t="shared" si="18"/>
        <v>否</v>
      </c>
      <c r="I203" s="181" t="str">
        <f t="shared" si="17"/>
        <v>项</v>
      </c>
    </row>
    <row r="204" s="181" customFormat="1" ht="36" customHeight="1" spans="1:9">
      <c r="A204" s="215" t="s">
        <v>2132</v>
      </c>
      <c r="B204" s="205" t="s">
        <v>1391</v>
      </c>
      <c r="C204" s="206">
        <f>SUMIF('05'!$A$5:$A$360,'15'!A204,'05'!$D$5:$D$360)</f>
        <v>0</v>
      </c>
      <c r="D204" s="206">
        <f>SUMIF('05'!$A$5:$A$332,A204,'05'!$E$5:$E$332)</f>
        <v>0</v>
      </c>
      <c r="E204" s="147">
        <v>0</v>
      </c>
      <c r="F204" s="203">
        <f t="shared" si="21"/>
        <v>0</v>
      </c>
      <c r="G204" s="203">
        <f t="shared" si="20"/>
        <v>0</v>
      </c>
      <c r="H204" s="204" t="str">
        <f t="shared" si="18"/>
        <v>否</v>
      </c>
      <c r="I204" s="181" t="str">
        <f t="shared" si="17"/>
        <v>项</v>
      </c>
    </row>
    <row r="205" s="181" customFormat="1" ht="36" customHeight="1" spans="1:9">
      <c r="A205" s="215">
        <v>2146909</v>
      </c>
      <c r="B205" s="205" t="s">
        <v>1392</v>
      </c>
      <c r="C205" s="206">
        <f>SUMIF('05'!$A$5:$A$360,'15'!A205,'05'!$D$5:$D$360)</f>
        <v>0</v>
      </c>
      <c r="D205" s="206">
        <f>SUMIF('05'!$A$5:$A$332,A205,'05'!$E$5:$E$332)</f>
        <v>0</v>
      </c>
      <c r="E205" s="147">
        <v>0</v>
      </c>
      <c r="F205" s="203">
        <f t="shared" si="21"/>
        <v>0</v>
      </c>
      <c r="G205" s="203">
        <f t="shared" si="20"/>
        <v>0</v>
      </c>
      <c r="H205" s="204" t="str">
        <f t="shared" si="18"/>
        <v>否</v>
      </c>
      <c r="I205" s="181" t="str">
        <f t="shared" si="17"/>
        <v>项</v>
      </c>
    </row>
    <row r="206" ht="36" customHeight="1" spans="1:9">
      <c r="A206" s="215" t="s">
        <v>2133</v>
      </c>
      <c r="B206" s="205" t="s">
        <v>1393</v>
      </c>
      <c r="C206" s="206">
        <f>SUMIF('05'!$A$5:$A$360,'15'!A206,'05'!$D$5:$D$360)</f>
        <v>0</v>
      </c>
      <c r="D206" s="206">
        <f>SUMIF('05'!$A$5:$A$332,A206,'05'!$E$5:$E$332)</f>
        <v>0</v>
      </c>
      <c r="E206" s="147">
        <v>0</v>
      </c>
      <c r="F206" s="203">
        <f t="shared" si="21"/>
        <v>0</v>
      </c>
      <c r="G206" s="203">
        <f t="shared" si="20"/>
        <v>0</v>
      </c>
      <c r="H206" s="204" t="str">
        <f t="shared" si="18"/>
        <v>否</v>
      </c>
      <c r="I206" s="181" t="str">
        <f t="shared" si="17"/>
        <v>项</v>
      </c>
    </row>
    <row r="207" ht="36" customHeight="1" spans="1:9">
      <c r="A207" s="215" t="s">
        <v>2134</v>
      </c>
      <c r="B207" s="202" t="s">
        <v>1394</v>
      </c>
      <c r="C207" s="206">
        <f>SUM(C208:C209)</f>
        <v>0</v>
      </c>
      <c r="D207" s="206">
        <f>SUM(D208:D209)</f>
        <v>0</v>
      </c>
      <c r="E207" s="206">
        <f>SUM(E208:E209)</f>
        <v>0</v>
      </c>
      <c r="F207" s="203">
        <f t="shared" si="21"/>
        <v>0</v>
      </c>
      <c r="G207" s="203">
        <f t="shared" si="20"/>
        <v>0</v>
      </c>
      <c r="H207" s="204" t="str">
        <f>IF(LEN(A207)=3,"是",IF(B207&lt;&gt;"",IF(SUM(C207:E207)&lt;&gt;0,"是","否"),"否"))</f>
        <v>否</v>
      </c>
      <c r="I207" s="181" t="str">
        <f t="shared" si="17"/>
        <v>款</v>
      </c>
    </row>
    <row r="208" s="181" customFormat="1" ht="36" customHeight="1" spans="1:9">
      <c r="A208" s="215" t="s">
        <v>2135</v>
      </c>
      <c r="B208" s="205" t="s">
        <v>889</v>
      </c>
      <c r="C208" s="206">
        <f>SUMIF('05'!$A$5:$A$360,'15'!A208,'05'!$D$5:$D$360)</f>
        <v>0</v>
      </c>
      <c r="D208" s="206">
        <f>SUMIF('05'!$A$5:$A$332,A208,'05'!$E$5:$E$332)</f>
        <v>0</v>
      </c>
      <c r="E208" s="147">
        <v>0</v>
      </c>
      <c r="F208" s="203">
        <f t="shared" si="21"/>
        <v>0</v>
      </c>
      <c r="G208" s="203">
        <f t="shared" si="20"/>
        <v>0</v>
      </c>
      <c r="H208" s="204" t="str">
        <f t="shared" si="18"/>
        <v>否</v>
      </c>
      <c r="I208" s="181" t="str">
        <f t="shared" si="17"/>
        <v>项</v>
      </c>
    </row>
    <row r="209" s="181" customFormat="1" ht="36" customHeight="1" spans="1:9">
      <c r="A209" s="215" t="s">
        <v>2136</v>
      </c>
      <c r="B209" s="205" t="s">
        <v>1395</v>
      </c>
      <c r="C209" s="206">
        <f>SUMIF('05'!$A$5:$A$360,'15'!A209,'05'!$D$5:$D$360)</f>
        <v>0</v>
      </c>
      <c r="D209" s="206">
        <f>SUMIF('05'!$A$5:$A$332,A209,'05'!$E$5:$E$332)</f>
        <v>0</v>
      </c>
      <c r="E209" s="147">
        <v>0</v>
      </c>
      <c r="F209" s="203">
        <f t="shared" si="21"/>
        <v>0</v>
      </c>
      <c r="G209" s="203">
        <f t="shared" si="20"/>
        <v>0</v>
      </c>
      <c r="H209" s="204" t="str">
        <f t="shared" si="18"/>
        <v>否</v>
      </c>
      <c r="I209" s="181" t="str">
        <f t="shared" si="17"/>
        <v>项</v>
      </c>
    </row>
    <row r="210" s="181" customFormat="1" ht="36" customHeight="1" spans="1:9">
      <c r="A210" s="215" t="s">
        <v>2137</v>
      </c>
      <c r="B210" s="202" t="s">
        <v>1396</v>
      </c>
      <c r="C210" s="147">
        <f>SUM(C211:C212)</f>
        <v>0</v>
      </c>
      <c r="D210" s="147">
        <f>SUM(D211:D212)</f>
        <v>0</v>
      </c>
      <c r="E210" s="147">
        <f>SUM(E211:E212)</f>
        <v>0</v>
      </c>
      <c r="F210" s="203">
        <f t="shared" si="21"/>
        <v>0</v>
      </c>
      <c r="G210" s="203">
        <f t="shared" si="20"/>
        <v>0</v>
      </c>
      <c r="H210" s="204" t="str">
        <f>IF(LEN(A210)=3,"是",IF(B210&lt;&gt;"",IF(SUM(C210:E210)&lt;&gt;0,"是","否"),"否"))</f>
        <v>否</v>
      </c>
      <c r="I210" s="181" t="str">
        <f t="shared" si="17"/>
        <v>款</v>
      </c>
    </row>
    <row r="211" s="181" customFormat="1" ht="36" customHeight="1" spans="1:9">
      <c r="A211" s="215" t="s">
        <v>2138</v>
      </c>
      <c r="B211" s="205" t="s">
        <v>889</v>
      </c>
      <c r="C211" s="206">
        <f>SUMIF('05'!$A$5:$A$360,'15'!A211,'05'!$D$5:$D$360)</f>
        <v>0</v>
      </c>
      <c r="D211" s="206">
        <f>SUMIF('05'!$A$5:$A$332,A211,'05'!$E$5:$E$332)</f>
        <v>0</v>
      </c>
      <c r="E211" s="147">
        <v>0</v>
      </c>
      <c r="F211" s="203">
        <f t="shared" si="21"/>
        <v>0</v>
      </c>
      <c r="G211" s="203">
        <f t="shared" si="20"/>
        <v>0</v>
      </c>
      <c r="H211" s="204" t="str">
        <f t="shared" si="18"/>
        <v>否</v>
      </c>
      <c r="I211" s="181" t="str">
        <f t="shared" si="17"/>
        <v>项</v>
      </c>
    </row>
    <row r="212" s="181" customFormat="1" ht="36" customHeight="1" spans="1:9">
      <c r="A212" s="215" t="s">
        <v>2139</v>
      </c>
      <c r="B212" s="205" t="s">
        <v>1397</v>
      </c>
      <c r="C212" s="206">
        <f>SUMIF('05'!$A$5:$A$360,'15'!A212,'05'!$D$5:$D$360)</f>
        <v>0</v>
      </c>
      <c r="D212" s="206">
        <f>SUMIF('05'!$A$5:$A$332,A212,'05'!$E$5:$E$332)</f>
        <v>0</v>
      </c>
      <c r="E212" s="147">
        <v>0</v>
      </c>
      <c r="F212" s="203">
        <f t="shared" si="21"/>
        <v>0</v>
      </c>
      <c r="G212" s="203">
        <f t="shared" si="20"/>
        <v>0</v>
      </c>
      <c r="H212" s="204" t="str">
        <f t="shared" si="18"/>
        <v>否</v>
      </c>
      <c r="I212" s="181" t="str">
        <f t="shared" si="17"/>
        <v>项</v>
      </c>
    </row>
    <row r="213" s="181" customFormat="1" ht="36" customHeight="1" spans="1:9">
      <c r="A213" s="219">
        <v>21472</v>
      </c>
      <c r="B213" s="202" t="s">
        <v>1398</v>
      </c>
      <c r="C213" s="206">
        <f>SUMIF('05'!$A$20:$A$360,'15'!A213,'05'!$D$20:$D$360)</f>
        <v>0</v>
      </c>
      <c r="D213" s="206">
        <f>SUMIF('05'!$A$5:$A$332,A213,'05'!$E$5:$E$332)</f>
        <v>0</v>
      </c>
      <c r="E213" s="206"/>
      <c r="F213" s="203">
        <f t="shared" si="21"/>
        <v>0</v>
      </c>
      <c r="G213" s="203">
        <f t="shared" si="20"/>
        <v>0</v>
      </c>
      <c r="H213" s="204" t="str">
        <f>IF(LEN(A213)=3,"是",IF(B213&lt;&gt;"",IF(SUM(C213:E213)&lt;&gt;0,"是","否"),"否"))</f>
        <v>否</v>
      </c>
      <c r="I213" s="181" t="str">
        <f t="shared" si="17"/>
        <v>款</v>
      </c>
    </row>
    <row r="214" s="181" customFormat="1" ht="36" customHeight="1" spans="1:9">
      <c r="A214" s="215">
        <v>21498</v>
      </c>
      <c r="B214" s="202" t="s">
        <v>1992</v>
      </c>
      <c r="C214" s="206">
        <f>SUM(C215:C219)</f>
        <v>0</v>
      </c>
      <c r="D214" s="206">
        <f>SUM(D215:D219)</f>
        <v>0</v>
      </c>
      <c r="E214" s="206">
        <f>SUM(E215:E219)</f>
        <v>0</v>
      </c>
      <c r="F214" s="203">
        <f t="shared" si="21"/>
        <v>0</v>
      </c>
      <c r="G214" s="203">
        <f t="shared" si="20"/>
        <v>0</v>
      </c>
      <c r="H214" s="204" t="str">
        <f>IF(LEN(A214)=3,"是",IF(B214&lt;&gt;"",IF(SUM(C214:E214)&lt;&gt;0,"是","否"),"否"))</f>
        <v>否</v>
      </c>
      <c r="I214" s="181" t="str">
        <f t="shared" si="17"/>
        <v>款</v>
      </c>
    </row>
    <row r="215" s="181" customFormat="1" ht="36" customHeight="1" spans="1:9">
      <c r="A215" s="215">
        <v>2149801</v>
      </c>
      <c r="B215" s="205" t="s">
        <v>888</v>
      </c>
      <c r="C215" s="206">
        <f>SUMIF('05'!$A$5:$A$360,'15'!A215,'05'!$D$5:$D$360)</f>
        <v>0</v>
      </c>
      <c r="D215" s="206">
        <f>SUMIF('05'!$A$5:$A$332,A215,'05'!$E$5:$E$332)</f>
        <v>0</v>
      </c>
      <c r="E215" s="147">
        <v>0</v>
      </c>
      <c r="F215" s="203">
        <f t="shared" si="21"/>
        <v>0</v>
      </c>
      <c r="G215" s="203">
        <f t="shared" si="20"/>
        <v>0</v>
      </c>
      <c r="H215" s="204" t="str">
        <f t="shared" si="18"/>
        <v>否</v>
      </c>
      <c r="I215" s="181" t="str">
        <f t="shared" si="17"/>
        <v>项</v>
      </c>
    </row>
    <row r="216" s="181" customFormat="1" ht="36" customHeight="1" spans="1:9">
      <c r="A216" s="215">
        <v>2149802</v>
      </c>
      <c r="B216" s="205" t="s">
        <v>906</v>
      </c>
      <c r="C216" s="206">
        <f>SUMIF('05'!$A$5:$A$360,'15'!A216,'05'!$D$5:$D$360)</f>
        <v>0</v>
      </c>
      <c r="D216" s="206">
        <f>SUMIF('05'!$A$5:$A$332,A216,'05'!$E$5:$E$332)</f>
        <v>0</v>
      </c>
      <c r="E216" s="147">
        <v>0</v>
      </c>
      <c r="F216" s="203">
        <f t="shared" si="21"/>
        <v>0</v>
      </c>
      <c r="G216" s="203">
        <f t="shared" si="20"/>
        <v>0</v>
      </c>
      <c r="H216" s="204" t="str">
        <f t="shared" si="18"/>
        <v>否</v>
      </c>
      <c r="I216" s="181" t="str">
        <f t="shared" si="17"/>
        <v>项</v>
      </c>
    </row>
    <row r="217" s="181" customFormat="1" ht="36" customHeight="1" spans="1:9">
      <c r="A217" s="215">
        <v>2149803</v>
      </c>
      <c r="B217" s="205" t="s">
        <v>913</v>
      </c>
      <c r="C217" s="206">
        <f>SUMIF('05'!$A$5:$A$360,'15'!A217,'05'!$D$5:$D$360)</f>
        <v>0</v>
      </c>
      <c r="D217" s="206">
        <f>SUMIF('05'!$A$5:$A$332,A217,'05'!$E$5:$E$332)</f>
        <v>0</v>
      </c>
      <c r="E217" s="147">
        <v>0</v>
      </c>
      <c r="F217" s="203">
        <f t="shared" si="21"/>
        <v>0</v>
      </c>
      <c r="G217" s="203">
        <f t="shared" si="20"/>
        <v>0</v>
      </c>
      <c r="H217" s="204" t="str">
        <f t="shared" si="18"/>
        <v>否</v>
      </c>
      <c r="I217" s="181" t="str">
        <f t="shared" si="17"/>
        <v>项</v>
      </c>
    </row>
    <row r="218" s="181" customFormat="1" ht="36" customHeight="1" spans="1:9">
      <c r="A218" s="215">
        <v>2149804</v>
      </c>
      <c r="B218" s="205" t="s">
        <v>920</v>
      </c>
      <c r="C218" s="206">
        <f>SUMIF('05'!$A$5:$A$360,'15'!A218,'05'!$D$5:$D$360)</f>
        <v>0</v>
      </c>
      <c r="D218" s="206">
        <f>SUMIF('05'!$A$5:$A$332,A218,'05'!$E$5:$E$332)</f>
        <v>0</v>
      </c>
      <c r="E218" s="147">
        <v>0</v>
      </c>
      <c r="F218" s="203">
        <f t="shared" si="21"/>
        <v>0</v>
      </c>
      <c r="G218" s="203">
        <f t="shared" si="20"/>
        <v>0</v>
      </c>
      <c r="H218" s="204" t="str">
        <f t="shared" si="18"/>
        <v>否</v>
      </c>
      <c r="I218" s="181" t="str">
        <f t="shared" si="17"/>
        <v>项</v>
      </c>
    </row>
    <row r="219" s="181" customFormat="1" ht="36" customHeight="1" spans="1:9">
      <c r="A219" s="215">
        <v>2149899</v>
      </c>
      <c r="B219" s="205" t="s">
        <v>923</v>
      </c>
      <c r="C219" s="206">
        <f>SUMIF('05'!$A$5:$A$360,'15'!A219,'05'!$D$5:$D$360)</f>
        <v>0</v>
      </c>
      <c r="D219" s="206">
        <f>SUMIF('05'!$A$5:$A$332,A219,'05'!$E$5:$E$332)</f>
        <v>0</v>
      </c>
      <c r="E219" s="147">
        <v>0</v>
      </c>
      <c r="F219" s="203">
        <f t="shared" si="21"/>
        <v>0</v>
      </c>
      <c r="G219" s="203">
        <f t="shared" si="20"/>
        <v>0</v>
      </c>
      <c r="H219" s="204" t="str">
        <f t="shared" si="18"/>
        <v>否</v>
      </c>
      <c r="I219" s="181" t="str">
        <f t="shared" si="17"/>
        <v>项</v>
      </c>
    </row>
    <row r="220" s="180" customFormat="1" ht="22" customHeight="1" spans="1:9">
      <c r="A220" s="208" t="s">
        <v>1404</v>
      </c>
      <c r="B220" s="196" t="s">
        <v>1405</v>
      </c>
      <c r="C220" s="197">
        <f>SUM(C221,C224)</f>
        <v>0</v>
      </c>
      <c r="D220" s="197">
        <f>SUM(D221,D224)</f>
        <v>0</v>
      </c>
      <c r="E220" s="197">
        <f>SUM(E221,E224)</f>
        <v>0</v>
      </c>
      <c r="F220" s="198">
        <f t="shared" si="21"/>
        <v>0</v>
      </c>
      <c r="G220" s="199">
        <f t="shared" si="20"/>
        <v>0</v>
      </c>
      <c r="H220" s="200" t="str">
        <f>IF(LEN(A220)=3,"是",IF(B220&lt;&gt;"",IF(SUM(C220:E220)&lt;&gt;0,"是","否"),"否"))</f>
        <v>是</v>
      </c>
      <c r="I220" s="180" t="str">
        <f t="shared" si="17"/>
        <v>类</v>
      </c>
    </row>
    <row r="221" ht="36" customHeight="1" spans="1:9">
      <c r="A221" s="215" t="s">
        <v>2140</v>
      </c>
      <c r="B221" s="202" t="s">
        <v>1406</v>
      </c>
      <c r="C221" s="147">
        <f>SUM(C222:C223)</f>
        <v>0</v>
      </c>
      <c r="D221" s="147">
        <f>SUM(D222:D223)</f>
        <v>0</v>
      </c>
      <c r="E221" s="147">
        <f>SUM(E222:E223)</f>
        <v>0</v>
      </c>
      <c r="F221" s="203">
        <f t="shared" ref="F221:F246" si="22">IF(C221&lt;0,"",IFERROR(E221/C221,0))*100</f>
        <v>0</v>
      </c>
      <c r="G221" s="203">
        <f t="shared" si="20"/>
        <v>0</v>
      </c>
      <c r="H221" s="204" t="str">
        <f>IF(LEN(A221)=3,"是",IF(B221&lt;&gt;"",IF(SUM(C221:E221)&lt;&gt;0,"是","否"),"否"))</f>
        <v>否</v>
      </c>
      <c r="I221" s="181" t="str">
        <f t="shared" si="17"/>
        <v>款</v>
      </c>
    </row>
    <row r="222" ht="36" customHeight="1" spans="1:9">
      <c r="A222" s="215" t="s">
        <v>2141</v>
      </c>
      <c r="B222" s="205" t="s">
        <v>1407</v>
      </c>
      <c r="C222" s="206">
        <f>SUMIF('05'!$A$5:$A$360,'15'!A222,'05'!$D$5:$D$360)</f>
        <v>0</v>
      </c>
      <c r="D222" s="206">
        <f>SUMIF('05'!$A$5:$A$332,A222,'05'!$E$5:$E$332)</f>
        <v>0</v>
      </c>
      <c r="E222" s="147">
        <v>0</v>
      </c>
      <c r="F222" s="203">
        <f t="shared" si="22"/>
        <v>0</v>
      </c>
      <c r="G222" s="203">
        <f t="shared" si="20"/>
        <v>0</v>
      </c>
      <c r="H222" s="204" t="str">
        <f t="shared" si="18"/>
        <v>否</v>
      </c>
      <c r="I222" s="181" t="str">
        <f t="shared" si="17"/>
        <v>项</v>
      </c>
    </row>
    <row r="223" s="181" customFormat="1" ht="36" customHeight="1" spans="1:9">
      <c r="A223" s="215" t="s">
        <v>2142</v>
      </c>
      <c r="B223" s="205" t="s">
        <v>1408</v>
      </c>
      <c r="C223" s="206">
        <f>SUMIF('05'!$A$5:$A$360,'15'!A223,'05'!$D$5:$D$360)</f>
        <v>0</v>
      </c>
      <c r="D223" s="206">
        <f>SUMIF('05'!$A$5:$A$332,A223,'05'!$E$5:$E$332)</f>
        <v>0</v>
      </c>
      <c r="E223" s="147">
        <v>0</v>
      </c>
      <c r="F223" s="203">
        <f t="shared" si="22"/>
        <v>0</v>
      </c>
      <c r="G223" s="203">
        <f t="shared" si="20"/>
        <v>0</v>
      </c>
      <c r="H223" s="204" t="str">
        <f t="shared" si="18"/>
        <v>否</v>
      </c>
      <c r="I223" s="181" t="str">
        <f t="shared" si="17"/>
        <v>项</v>
      </c>
    </row>
    <row r="224" s="181" customFormat="1" ht="36" customHeight="1" spans="1:9">
      <c r="A224" s="215">
        <v>21598</v>
      </c>
      <c r="B224" s="202" t="s">
        <v>1992</v>
      </c>
      <c r="C224" s="206">
        <f>SUM(C225:C228)</f>
        <v>0</v>
      </c>
      <c r="D224" s="206">
        <f>SUM(D225:D228)</f>
        <v>0</v>
      </c>
      <c r="E224" s="206">
        <f>SUM(E225:E228)</f>
        <v>0</v>
      </c>
      <c r="F224" s="203">
        <f t="shared" si="22"/>
        <v>0</v>
      </c>
      <c r="G224" s="203">
        <f t="shared" si="20"/>
        <v>0</v>
      </c>
      <c r="H224" s="204" t="str">
        <f>IF(LEN(A224)=3,"是",IF(B224&lt;&gt;"",IF(SUM(C224:E224)&lt;&gt;0,"是","否"),"否"))</f>
        <v>否</v>
      </c>
      <c r="I224" s="181" t="str">
        <f t="shared" si="17"/>
        <v>款</v>
      </c>
    </row>
    <row r="225" s="181" customFormat="1" ht="36" customHeight="1" spans="1:9">
      <c r="A225" s="215">
        <v>2159801</v>
      </c>
      <c r="B225" s="205" t="s">
        <v>925</v>
      </c>
      <c r="C225" s="206">
        <f>SUMIF('05'!$A$5:$A$360,'15'!A225,'05'!$D$5:$D$360)</f>
        <v>0</v>
      </c>
      <c r="D225" s="206">
        <f>SUMIF('05'!$A$5:$A$332,A225,'05'!$E$5:$E$332)</f>
        <v>0</v>
      </c>
      <c r="E225" s="147">
        <v>0</v>
      </c>
      <c r="F225" s="203">
        <f t="shared" si="22"/>
        <v>0</v>
      </c>
      <c r="G225" s="203">
        <f t="shared" si="20"/>
        <v>0</v>
      </c>
      <c r="H225" s="204" t="str">
        <f t="shared" si="18"/>
        <v>否</v>
      </c>
      <c r="I225" s="181" t="str">
        <f t="shared" si="17"/>
        <v>项</v>
      </c>
    </row>
    <row r="226" s="181" customFormat="1" ht="36" customHeight="1" spans="1:9">
      <c r="A226" s="215">
        <v>2159802</v>
      </c>
      <c r="B226" s="205" t="s">
        <v>932</v>
      </c>
      <c r="C226" s="206">
        <f>SUMIF('05'!$A$5:$A$360,'15'!A226,'05'!$D$5:$D$360)</f>
        <v>0</v>
      </c>
      <c r="D226" s="206">
        <f>SUMIF('05'!$A$5:$A$332,A226,'05'!$E$5:$E$332)</f>
        <v>0</v>
      </c>
      <c r="E226" s="147">
        <v>0</v>
      </c>
      <c r="F226" s="203">
        <f t="shared" si="22"/>
        <v>0</v>
      </c>
      <c r="G226" s="203">
        <f t="shared" si="20"/>
        <v>0</v>
      </c>
      <c r="H226" s="204" t="str">
        <f t="shared" si="18"/>
        <v>否</v>
      </c>
      <c r="I226" s="181" t="str">
        <f t="shared" si="17"/>
        <v>项</v>
      </c>
    </row>
    <row r="227" s="181" customFormat="1" ht="36" customHeight="1" spans="1:9">
      <c r="A227" s="215">
        <v>2159803</v>
      </c>
      <c r="B227" s="205" t="s">
        <v>1940</v>
      </c>
      <c r="C227" s="206">
        <f>SUMIF('05'!$A$5:$A$360,'15'!A227,'05'!$D$5:$D$360)</f>
        <v>0</v>
      </c>
      <c r="D227" s="206">
        <f>SUMIF('05'!$A$5:$A$332,A227,'05'!$E$5:$E$332)</f>
        <v>0</v>
      </c>
      <c r="E227" s="147">
        <v>0</v>
      </c>
      <c r="F227" s="203">
        <f t="shared" si="22"/>
        <v>0</v>
      </c>
      <c r="G227" s="203">
        <f t="shared" si="20"/>
        <v>0</v>
      </c>
      <c r="H227" s="204" t="str">
        <f t="shared" ref="H227:H290" si="23">IF(LEN(A227)=3,"是",IF(B227&lt;&gt;"",IF(SUM(C227:E227)&lt;&gt;0,"是","否"),"是"))</f>
        <v>否</v>
      </c>
      <c r="I227" s="181" t="str">
        <f t="shared" ref="I227:I290" si="24">IF(LEN(A227)=3,"类",IF(LEN(A227)=5,"款","项"))</f>
        <v>项</v>
      </c>
    </row>
    <row r="228" s="181" customFormat="1" ht="36" customHeight="1" spans="1:9">
      <c r="A228" s="215">
        <v>2159899</v>
      </c>
      <c r="B228" s="205" t="s">
        <v>963</v>
      </c>
      <c r="C228" s="206">
        <f>SUMIF('05'!$A$5:$A$360,'15'!A228,'05'!$D$5:$D$360)</f>
        <v>0</v>
      </c>
      <c r="D228" s="206">
        <f>SUMIF('05'!$A$5:$A$332,A228,'05'!$E$5:$E$332)</f>
        <v>0</v>
      </c>
      <c r="E228" s="147">
        <v>0</v>
      </c>
      <c r="F228" s="203">
        <f t="shared" si="22"/>
        <v>0</v>
      </c>
      <c r="G228" s="203">
        <f t="shared" si="20"/>
        <v>0</v>
      </c>
      <c r="H228" s="204" t="str">
        <f t="shared" si="23"/>
        <v>否</v>
      </c>
      <c r="I228" s="181" t="str">
        <f t="shared" si="24"/>
        <v>项</v>
      </c>
    </row>
    <row r="229" s="180" customFormat="1" ht="22" customHeight="1" spans="1:9">
      <c r="A229" s="208">
        <v>220</v>
      </c>
      <c r="B229" s="196" t="s">
        <v>2143</v>
      </c>
      <c r="C229" s="220">
        <f>C230</f>
        <v>0</v>
      </c>
      <c r="D229" s="220">
        <f>D230</f>
        <v>0</v>
      </c>
      <c r="E229" s="220">
        <f>E230</f>
        <v>0</v>
      </c>
      <c r="F229" s="198">
        <f t="shared" si="22"/>
        <v>0</v>
      </c>
      <c r="G229" s="199">
        <f t="shared" si="20"/>
        <v>0</v>
      </c>
      <c r="H229" s="200" t="str">
        <f>IF(LEN(A229)=3,"是",IF(B229&lt;&gt;"",IF(SUM(C229:E229)&lt;&gt;0,"是","否"),"否"))</f>
        <v>是</v>
      </c>
      <c r="I229" s="180" t="str">
        <f t="shared" si="24"/>
        <v>类</v>
      </c>
    </row>
    <row r="230" s="181" customFormat="1" ht="36" customHeight="1" spans="1:9">
      <c r="A230" s="219">
        <v>22006</v>
      </c>
      <c r="B230" s="202" t="s">
        <v>2144</v>
      </c>
      <c r="C230" s="206">
        <f>SUM(C231:C232)</f>
        <v>0</v>
      </c>
      <c r="D230" s="206">
        <f>SUM(D231:D232)</f>
        <v>0</v>
      </c>
      <c r="E230" s="206">
        <f>SUM(E231:E232)</f>
        <v>0</v>
      </c>
      <c r="F230" s="203">
        <f t="shared" si="22"/>
        <v>0</v>
      </c>
      <c r="G230" s="203">
        <f t="shared" si="20"/>
        <v>0</v>
      </c>
      <c r="H230" s="204" t="str">
        <f>IF(LEN(A230)=3,"是",IF(B230&lt;&gt;"",IF(SUM(C230:E230)&lt;&gt;0,"是","否"),"否"))</f>
        <v>否</v>
      </c>
      <c r="I230" s="181" t="str">
        <f t="shared" si="24"/>
        <v>款</v>
      </c>
    </row>
    <row r="231" s="181" customFormat="1" ht="36" customHeight="1" spans="1:9">
      <c r="A231" s="219">
        <v>2200601</v>
      </c>
      <c r="B231" s="205" t="s">
        <v>2145</v>
      </c>
      <c r="C231" s="206">
        <f>SUMIF('05'!$A$5:$A$360,'15'!A231,'05'!$D$5:$D$360)</f>
        <v>0</v>
      </c>
      <c r="D231" s="206">
        <f>SUMIF('05'!$A$5:$A$332,A231,'05'!$E$5:$E$332)</f>
        <v>0</v>
      </c>
      <c r="E231" s="147">
        <v>0</v>
      </c>
      <c r="F231" s="203">
        <f t="shared" si="22"/>
        <v>0</v>
      </c>
      <c r="G231" s="203">
        <f t="shared" si="20"/>
        <v>0</v>
      </c>
      <c r="H231" s="204" t="str">
        <f t="shared" si="23"/>
        <v>否</v>
      </c>
      <c r="I231" s="181" t="str">
        <f t="shared" si="24"/>
        <v>项</v>
      </c>
    </row>
    <row r="232" s="181" customFormat="1" ht="36" customHeight="1" spans="1:9">
      <c r="A232" s="219">
        <v>2200602</v>
      </c>
      <c r="B232" s="205" t="s">
        <v>2146</v>
      </c>
      <c r="C232" s="206">
        <f>SUMIF('05'!$A$5:$A$360,'15'!A232,'05'!$D$5:$D$360)</f>
        <v>0</v>
      </c>
      <c r="D232" s="206">
        <f>SUMIF('05'!$A$5:$A$332,A232,'05'!$E$5:$E$332)</f>
        <v>0</v>
      </c>
      <c r="E232" s="147">
        <v>0</v>
      </c>
      <c r="F232" s="203">
        <f t="shared" si="22"/>
        <v>0</v>
      </c>
      <c r="G232" s="203">
        <f t="shared" si="20"/>
        <v>0</v>
      </c>
      <c r="H232" s="204" t="str">
        <f t="shared" si="23"/>
        <v>否</v>
      </c>
      <c r="I232" s="181" t="str">
        <f t="shared" si="24"/>
        <v>项</v>
      </c>
    </row>
    <row r="233" s="180" customFormat="1" ht="22" customHeight="1" spans="1:9">
      <c r="A233" s="221">
        <v>221</v>
      </c>
      <c r="B233" s="196" t="s">
        <v>2147</v>
      </c>
      <c r="C233" s="213">
        <f>C234</f>
        <v>0</v>
      </c>
      <c r="D233" s="213">
        <f>D234</f>
        <v>0</v>
      </c>
      <c r="E233" s="213">
        <f>E234</f>
        <v>0</v>
      </c>
      <c r="F233" s="198">
        <f t="shared" si="22"/>
        <v>0</v>
      </c>
      <c r="G233" s="199">
        <f t="shared" si="20"/>
        <v>0</v>
      </c>
      <c r="H233" s="200" t="str">
        <f>IF(LEN(A233)=3,"是",IF(B233&lt;&gt;"",IF(SUM(C233:E233)&lt;&gt;0,"是","否"),"否"))</f>
        <v>是</v>
      </c>
      <c r="I233" s="180" t="str">
        <f t="shared" si="24"/>
        <v>类</v>
      </c>
    </row>
    <row r="234" s="181" customFormat="1" ht="36" customHeight="1" spans="1:9">
      <c r="A234" s="219">
        <v>22198</v>
      </c>
      <c r="B234" s="202" t="s">
        <v>1992</v>
      </c>
      <c r="C234" s="206">
        <f>SUM(C235:C236)</f>
        <v>0</v>
      </c>
      <c r="D234" s="206">
        <f>SUM(D235:D236)</f>
        <v>0</v>
      </c>
      <c r="E234" s="206">
        <f>SUM(E235:E236)</f>
        <v>0</v>
      </c>
      <c r="F234" s="203">
        <f t="shared" si="22"/>
        <v>0</v>
      </c>
      <c r="G234" s="203">
        <f t="shared" si="20"/>
        <v>0</v>
      </c>
      <c r="H234" s="204" t="str">
        <f>IF(LEN(A234)=3,"是",IF(B234&lt;&gt;"",IF(SUM(C234:E234)&lt;&gt;0,"是","否"),"否"))</f>
        <v>否</v>
      </c>
      <c r="I234" s="181" t="str">
        <f t="shared" si="24"/>
        <v>款</v>
      </c>
    </row>
    <row r="235" s="181" customFormat="1" ht="36" customHeight="1" spans="1:9">
      <c r="A235" s="219">
        <v>2219801</v>
      </c>
      <c r="B235" s="205" t="s">
        <v>2148</v>
      </c>
      <c r="C235" s="206">
        <f>SUMIF('05'!$A$5:$A$360,'15'!A235,'05'!$D$5:$D$360)</f>
        <v>0</v>
      </c>
      <c r="D235" s="206">
        <f>SUMIF('05'!$A$5:$A$332,A235,'05'!$E$5:$E$332)</f>
        <v>0</v>
      </c>
      <c r="E235" s="147">
        <v>0</v>
      </c>
      <c r="F235" s="203">
        <f t="shared" si="22"/>
        <v>0</v>
      </c>
      <c r="G235" s="203">
        <f t="shared" si="20"/>
        <v>0</v>
      </c>
      <c r="H235" s="204" t="str">
        <f t="shared" si="23"/>
        <v>否</v>
      </c>
      <c r="I235" s="181" t="str">
        <f t="shared" si="24"/>
        <v>项</v>
      </c>
    </row>
    <row r="236" s="181" customFormat="1" ht="36" customHeight="1" spans="1:9">
      <c r="A236" s="219">
        <v>2219899</v>
      </c>
      <c r="B236" s="205" t="s">
        <v>2149</v>
      </c>
      <c r="C236" s="206">
        <f>SUMIF('05'!$A$5:$A$360,'15'!A236,'05'!$D$5:$D$360)</f>
        <v>0</v>
      </c>
      <c r="D236" s="206">
        <f>SUMIF('05'!$A$5:$A$332,A236,'05'!$E$5:$E$332)</f>
        <v>0</v>
      </c>
      <c r="E236" s="147">
        <v>0</v>
      </c>
      <c r="F236" s="203">
        <f t="shared" si="22"/>
        <v>0</v>
      </c>
      <c r="G236" s="203">
        <f t="shared" si="20"/>
        <v>0</v>
      </c>
      <c r="H236" s="204" t="str">
        <f t="shared" si="23"/>
        <v>否</v>
      </c>
      <c r="I236" s="181" t="str">
        <f t="shared" si="24"/>
        <v>项</v>
      </c>
    </row>
    <row r="237" s="180" customFormat="1" ht="22" customHeight="1" spans="1:9">
      <c r="A237" s="221">
        <v>222</v>
      </c>
      <c r="B237" s="196" t="s">
        <v>2150</v>
      </c>
      <c r="C237" s="213">
        <f>C238</f>
        <v>0</v>
      </c>
      <c r="D237" s="213">
        <f>D238</f>
        <v>0</v>
      </c>
      <c r="E237" s="213">
        <f>E238</f>
        <v>0</v>
      </c>
      <c r="F237" s="198">
        <f t="shared" si="22"/>
        <v>0</v>
      </c>
      <c r="G237" s="199">
        <f t="shared" si="20"/>
        <v>0</v>
      </c>
      <c r="H237" s="200" t="str">
        <f>IF(LEN(A237)=3,"是",IF(B237&lt;&gt;"",IF(SUM(C237:E237)&lt;&gt;0,"是","否"),"否"))</f>
        <v>是</v>
      </c>
      <c r="I237" s="180" t="str">
        <f t="shared" si="24"/>
        <v>类</v>
      </c>
    </row>
    <row r="238" s="181" customFormat="1" ht="36" customHeight="1" spans="1:9">
      <c r="A238" s="219">
        <v>22298</v>
      </c>
      <c r="B238" s="202" t="s">
        <v>1992</v>
      </c>
      <c r="C238" s="206">
        <f>SUM(C239:C240)</f>
        <v>0</v>
      </c>
      <c r="D238" s="206">
        <f>SUM(D239:D240)</f>
        <v>0</v>
      </c>
      <c r="E238" s="206">
        <f>SUM(E239:E240)</f>
        <v>0</v>
      </c>
      <c r="F238" s="203">
        <f t="shared" si="22"/>
        <v>0</v>
      </c>
      <c r="G238" s="203">
        <f t="shared" si="20"/>
        <v>0</v>
      </c>
      <c r="H238" s="204" t="str">
        <f>IF(LEN(A238)=3,"是",IF(B238&lt;&gt;"",IF(SUM(C238:E238)&lt;&gt;0,"是","否"),"否"))</f>
        <v>否</v>
      </c>
      <c r="I238" s="181" t="str">
        <f t="shared" si="24"/>
        <v>款</v>
      </c>
    </row>
    <row r="239" s="181" customFormat="1" ht="36" customHeight="1" spans="1:9">
      <c r="A239" s="219">
        <v>2229801</v>
      </c>
      <c r="B239" s="205" t="s">
        <v>1069</v>
      </c>
      <c r="C239" s="206">
        <f>SUMIF('05'!$A$5:$A$360,'15'!A239,'05'!$D$5:$D$360)</f>
        <v>0</v>
      </c>
      <c r="D239" s="206">
        <f>SUMIF('05'!$A$5:$A$332,A239,'05'!$E$5:$E$332)</f>
        <v>0</v>
      </c>
      <c r="E239" s="147">
        <v>0</v>
      </c>
      <c r="F239" s="203">
        <f t="shared" si="22"/>
        <v>0</v>
      </c>
      <c r="G239" s="203">
        <f t="shared" si="20"/>
        <v>0</v>
      </c>
      <c r="H239" s="204" t="str">
        <f t="shared" si="23"/>
        <v>否</v>
      </c>
      <c r="I239" s="181" t="str">
        <f t="shared" si="24"/>
        <v>项</v>
      </c>
    </row>
    <row r="240" s="181" customFormat="1" ht="36" customHeight="1" spans="1:9">
      <c r="A240" s="219">
        <v>2229899</v>
      </c>
      <c r="B240" s="205" t="s">
        <v>2151</v>
      </c>
      <c r="C240" s="206">
        <f>SUMIF('05'!$A$5:$A$360,'15'!A240,'05'!$D$5:$D$360)</f>
        <v>0</v>
      </c>
      <c r="D240" s="206">
        <f>SUMIF('05'!$A$5:$A$332,A240,'05'!$E$5:$E$332)</f>
        <v>0</v>
      </c>
      <c r="E240" s="147">
        <v>0</v>
      </c>
      <c r="F240" s="203">
        <f t="shared" si="22"/>
        <v>0</v>
      </c>
      <c r="G240" s="203">
        <f t="shared" si="20"/>
        <v>0</v>
      </c>
      <c r="H240" s="204" t="str">
        <f t="shared" si="23"/>
        <v>否</v>
      </c>
      <c r="I240" s="181" t="str">
        <f t="shared" si="24"/>
        <v>项</v>
      </c>
    </row>
    <row r="241" s="180" customFormat="1" ht="22" customHeight="1" spans="1:9">
      <c r="A241" s="221">
        <v>224</v>
      </c>
      <c r="B241" s="196" t="s">
        <v>2152</v>
      </c>
      <c r="C241" s="213">
        <f>C242</f>
        <v>0</v>
      </c>
      <c r="D241" s="213">
        <f>D242</f>
        <v>0</v>
      </c>
      <c r="E241" s="213">
        <f>E242</f>
        <v>0</v>
      </c>
      <c r="F241" s="198">
        <f t="shared" si="22"/>
        <v>0</v>
      </c>
      <c r="G241" s="199">
        <f t="shared" si="20"/>
        <v>0</v>
      </c>
      <c r="H241" s="200" t="str">
        <f>IF(LEN(A241)=3,"是",IF(B241&lt;&gt;"",IF(SUM(C241:E241)&lt;&gt;0,"是","否"),"否"))</f>
        <v>是</v>
      </c>
      <c r="I241" s="180" t="str">
        <f t="shared" si="24"/>
        <v>类</v>
      </c>
    </row>
    <row r="242" s="181" customFormat="1" ht="36" customHeight="1" spans="1:9">
      <c r="A242" s="219">
        <v>22498</v>
      </c>
      <c r="B242" s="202" t="s">
        <v>1992</v>
      </c>
      <c r="C242" s="206">
        <f>SUM(C243:C245)</f>
        <v>0</v>
      </c>
      <c r="D242" s="206">
        <f>SUM(D243:D245)</f>
        <v>0</v>
      </c>
      <c r="E242" s="206">
        <f>SUM(E243:E245)</f>
        <v>0</v>
      </c>
      <c r="F242" s="203">
        <f t="shared" si="22"/>
        <v>0</v>
      </c>
      <c r="G242" s="203">
        <f t="shared" si="20"/>
        <v>0</v>
      </c>
      <c r="H242" s="204" t="str">
        <f>IF(LEN(A242)=3,"是",IF(B242&lt;&gt;"",IF(SUM(C242:E242)&lt;&gt;0,"是","否"),"否"))</f>
        <v>否</v>
      </c>
      <c r="I242" s="181" t="str">
        <f t="shared" si="24"/>
        <v>款</v>
      </c>
    </row>
    <row r="243" s="181" customFormat="1" ht="36" customHeight="1" spans="1:9">
      <c r="A243" s="219">
        <v>2249801</v>
      </c>
      <c r="B243" s="205" t="s">
        <v>1123</v>
      </c>
      <c r="C243" s="206">
        <f>SUMIF('05'!$A$5:$A$360,'15'!A243,'05'!$D$5:$D$360)</f>
        <v>0</v>
      </c>
      <c r="D243" s="206">
        <f>SUMIF('05'!$A$5:$A$332,A243,'05'!$E$5:$E$332)</f>
        <v>0</v>
      </c>
      <c r="E243" s="147">
        <v>0</v>
      </c>
      <c r="F243" s="203">
        <f t="shared" si="22"/>
        <v>0</v>
      </c>
      <c r="G243" s="203">
        <f t="shared" si="20"/>
        <v>0</v>
      </c>
      <c r="H243" s="204" t="str">
        <f t="shared" si="23"/>
        <v>否</v>
      </c>
      <c r="I243" s="181" t="str">
        <f t="shared" si="24"/>
        <v>项</v>
      </c>
    </row>
    <row r="244" s="181" customFormat="1" ht="36" customHeight="1" spans="1:9">
      <c r="A244" s="219">
        <v>2249802</v>
      </c>
      <c r="B244" s="205" t="s">
        <v>2153</v>
      </c>
      <c r="C244" s="206">
        <f>SUMIF('05'!$A$5:$A$360,'15'!A244,'05'!$D$5:$D$360)</f>
        <v>0</v>
      </c>
      <c r="D244" s="206">
        <f>SUMIF('05'!$A$5:$A$332,A244,'05'!$E$5:$E$332)</f>
        <v>0</v>
      </c>
      <c r="E244" s="147">
        <v>0</v>
      </c>
      <c r="F244" s="203">
        <f t="shared" si="22"/>
        <v>0</v>
      </c>
      <c r="G244" s="203">
        <f t="shared" si="20"/>
        <v>0</v>
      </c>
      <c r="H244" s="204" t="str">
        <f t="shared" si="23"/>
        <v>否</v>
      </c>
      <c r="I244" s="181" t="str">
        <f t="shared" si="24"/>
        <v>项</v>
      </c>
    </row>
    <row r="245" s="181" customFormat="1" ht="36" customHeight="1" spans="1:9">
      <c r="A245" s="219">
        <v>2249899</v>
      </c>
      <c r="B245" s="205" t="s">
        <v>1131</v>
      </c>
      <c r="C245" s="206">
        <f>SUMIF('05'!$A$5:$A$360,'15'!A245,'05'!$D$5:$D$360)</f>
        <v>0</v>
      </c>
      <c r="D245" s="206">
        <f>SUMIF('05'!$A$5:$A$332,A245,'05'!$E$5:$E$332)</f>
        <v>0</v>
      </c>
      <c r="E245" s="147">
        <v>0</v>
      </c>
      <c r="F245" s="203">
        <f t="shared" si="22"/>
        <v>0</v>
      </c>
      <c r="G245" s="203">
        <f t="shared" si="20"/>
        <v>0</v>
      </c>
      <c r="H245" s="204" t="str">
        <f t="shared" si="23"/>
        <v>否</v>
      </c>
      <c r="I245" s="181" t="str">
        <f t="shared" si="24"/>
        <v>项</v>
      </c>
    </row>
    <row r="246" s="180" customFormat="1" ht="22" customHeight="1" spans="1:9">
      <c r="A246" s="221">
        <v>229</v>
      </c>
      <c r="B246" s="196" t="s">
        <v>1428</v>
      </c>
      <c r="C246" s="197">
        <f>SUM(C247,C251,C260,C262,C264,C276)</f>
        <v>213</v>
      </c>
      <c r="D246" s="197">
        <f>SUM(D247,D251,D260,D262,D264,D276)</f>
        <v>50760</v>
      </c>
      <c r="E246" s="197">
        <f>SUM(E247,E251,E260,E262,E264,E276)</f>
        <v>1684</v>
      </c>
      <c r="F246" s="198">
        <f t="shared" si="22"/>
        <v>790.610328638498</v>
      </c>
      <c r="G246" s="199">
        <f t="shared" si="20"/>
        <v>3.31757289204098</v>
      </c>
      <c r="H246" s="200" t="str">
        <f>IF(LEN(A246)=3,"是",IF(B246&lt;&gt;"",IF(SUM(C246:E246)&lt;&gt;0,"是","否"),"否"))</f>
        <v>是</v>
      </c>
      <c r="I246" s="180" t="str">
        <f t="shared" si="24"/>
        <v>类</v>
      </c>
    </row>
    <row r="247" s="180" customFormat="1" ht="22" customHeight="1" spans="1:9">
      <c r="A247" s="209" t="s">
        <v>2154</v>
      </c>
      <c r="B247" s="210" t="s">
        <v>1429</v>
      </c>
      <c r="C247" s="207">
        <f>SUM(C248:C250)</f>
        <v>113</v>
      </c>
      <c r="D247" s="207">
        <f>SUM(D248:D250)</f>
        <v>50500</v>
      </c>
      <c r="E247" s="207">
        <f>SUM(E248:E250)</f>
        <v>113</v>
      </c>
      <c r="F247" s="211">
        <f t="shared" ref="F247:F278" si="25">IF(C247&lt;0,"",IFERROR(E247/C247,0))*100</f>
        <v>100</v>
      </c>
      <c r="G247" s="211">
        <f t="shared" si="20"/>
        <v>0.223762376237624</v>
      </c>
      <c r="H247" s="200" t="str">
        <f>IF(LEN(A247)=3,"是",IF(B247&lt;&gt;"",IF(SUM(C247:E247)&lt;&gt;0,"是","否"),"否"))</f>
        <v>是</v>
      </c>
      <c r="I247" s="180" t="str">
        <f t="shared" si="24"/>
        <v>款</v>
      </c>
    </row>
    <row r="248" s="180" customFormat="1" ht="22" customHeight="1" spans="1:9">
      <c r="A248" s="209" t="s">
        <v>2155</v>
      </c>
      <c r="B248" s="212" t="s">
        <v>1430</v>
      </c>
      <c r="C248" s="213">
        <f>SUMIF('05'!$A$5:$A$360,'15'!A248,'05'!$D$5:$D$360)</f>
        <v>113</v>
      </c>
      <c r="D248" s="213">
        <f>SUMIF('05'!$A$5:$A$332,A248,'05'!$E$5:$E$332)</f>
        <v>0</v>
      </c>
      <c r="E248" s="207">
        <v>113</v>
      </c>
      <c r="F248" s="211">
        <f t="shared" si="25"/>
        <v>100</v>
      </c>
      <c r="G248" s="211">
        <f t="shared" si="20"/>
        <v>0</v>
      </c>
      <c r="H248" s="200" t="str">
        <f t="shared" si="23"/>
        <v>是</v>
      </c>
      <c r="I248" s="180" t="str">
        <f t="shared" si="24"/>
        <v>项</v>
      </c>
    </row>
    <row r="249" s="180" customFormat="1" ht="22" customHeight="1" spans="1:9">
      <c r="A249" s="209" t="s">
        <v>2156</v>
      </c>
      <c r="B249" s="212" t="s">
        <v>1431</v>
      </c>
      <c r="C249" s="213">
        <f>SUMIF('05'!$A$5:$A$360,'15'!A249,'05'!$D$5:$D$360)</f>
        <v>0</v>
      </c>
      <c r="D249" s="213">
        <f>SUMIF('05'!$A$5:$A$332,A249,'05'!$E$5:$E$332)</f>
        <v>500</v>
      </c>
      <c r="E249" s="207">
        <v>0</v>
      </c>
      <c r="F249" s="211">
        <f t="shared" si="25"/>
        <v>0</v>
      </c>
      <c r="G249" s="211">
        <f t="shared" si="20"/>
        <v>0</v>
      </c>
      <c r="H249" s="200" t="str">
        <f t="shared" si="23"/>
        <v>是</v>
      </c>
      <c r="I249" s="180" t="str">
        <f t="shared" si="24"/>
        <v>项</v>
      </c>
    </row>
    <row r="250" s="180" customFormat="1" ht="22" customHeight="1" spans="1:9">
      <c r="A250" s="209" t="s">
        <v>2157</v>
      </c>
      <c r="B250" s="212" t="s">
        <v>1432</v>
      </c>
      <c r="C250" s="213">
        <f>SUMIF('05'!$A$5:$A$360,'15'!A250,'05'!$D$5:$D$360)</f>
        <v>0</v>
      </c>
      <c r="D250" s="213">
        <f>SUMIF('05'!$A$5:$A$332,A250,'05'!$E$5:$E$332)</f>
        <v>50000</v>
      </c>
      <c r="E250" s="207">
        <v>0</v>
      </c>
      <c r="F250" s="211">
        <f t="shared" si="25"/>
        <v>0</v>
      </c>
      <c r="G250" s="211">
        <f t="shared" si="20"/>
        <v>0</v>
      </c>
      <c r="H250" s="200" t="str">
        <f t="shared" si="23"/>
        <v>是</v>
      </c>
      <c r="I250" s="180" t="str">
        <f t="shared" si="24"/>
        <v>项</v>
      </c>
    </row>
    <row r="251" ht="36" customHeight="1" spans="1:9">
      <c r="A251" s="215" t="s">
        <v>2158</v>
      </c>
      <c r="B251" s="202" t="s">
        <v>1433</v>
      </c>
      <c r="C251" s="147">
        <f>SUM(C252:C259)</f>
        <v>0</v>
      </c>
      <c r="D251" s="147">
        <f>SUM(D252:D259)</f>
        <v>0</v>
      </c>
      <c r="E251" s="147">
        <f>SUM(E252:E259)</f>
        <v>0</v>
      </c>
      <c r="F251" s="203">
        <f t="shared" si="25"/>
        <v>0</v>
      </c>
      <c r="G251" s="203">
        <f t="shared" si="20"/>
        <v>0</v>
      </c>
      <c r="H251" s="204" t="str">
        <f>IF(LEN(A251)=3,"是",IF(B251&lt;&gt;"",IF(SUM(C251:E251)&lt;&gt;0,"是","否"),"否"))</f>
        <v>否</v>
      </c>
      <c r="I251" s="181" t="str">
        <f t="shared" si="24"/>
        <v>款</v>
      </c>
    </row>
    <row r="252" s="181" customFormat="1" ht="36" customHeight="1" spans="1:9">
      <c r="A252" s="215" t="s">
        <v>2159</v>
      </c>
      <c r="B252" s="205" t="s">
        <v>1434</v>
      </c>
      <c r="C252" s="206">
        <f>SUMIF('05'!$A$5:$A$360,'15'!A252,'05'!$D$5:$D$360)</f>
        <v>0</v>
      </c>
      <c r="D252" s="206">
        <f>SUMIF('05'!$A$5:$A$332,A252,'05'!$E$5:$E$332)</f>
        <v>0</v>
      </c>
      <c r="E252" s="147">
        <v>0</v>
      </c>
      <c r="F252" s="203">
        <f t="shared" si="25"/>
        <v>0</v>
      </c>
      <c r="G252" s="203">
        <f t="shared" si="20"/>
        <v>0</v>
      </c>
      <c r="H252" s="204" t="str">
        <f t="shared" si="23"/>
        <v>否</v>
      </c>
      <c r="I252" s="181" t="str">
        <f t="shared" si="24"/>
        <v>项</v>
      </c>
    </row>
    <row r="253" ht="36" customHeight="1" spans="1:9">
      <c r="A253" s="215" t="s">
        <v>2160</v>
      </c>
      <c r="B253" s="205" t="s">
        <v>1435</v>
      </c>
      <c r="C253" s="206">
        <f>SUMIF('05'!$A$5:$A$360,'15'!A253,'05'!$D$5:$D$360)</f>
        <v>0</v>
      </c>
      <c r="D253" s="206">
        <f>SUMIF('05'!$A$5:$A$332,A253,'05'!$E$5:$E$332)</f>
        <v>0</v>
      </c>
      <c r="E253" s="147">
        <v>0</v>
      </c>
      <c r="F253" s="203">
        <f t="shared" si="25"/>
        <v>0</v>
      </c>
      <c r="G253" s="203">
        <f t="shared" si="20"/>
        <v>0</v>
      </c>
      <c r="H253" s="204" t="str">
        <f t="shared" si="23"/>
        <v>否</v>
      </c>
      <c r="I253" s="181" t="str">
        <f t="shared" si="24"/>
        <v>项</v>
      </c>
    </row>
    <row r="254" ht="36" customHeight="1" spans="1:9">
      <c r="A254" s="215" t="s">
        <v>2161</v>
      </c>
      <c r="B254" s="205" t="s">
        <v>1436</v>
      </c>
      <c r="C254" s="206">
        <f>SUMIF('05'!$A$5:$A$360,'15'!A254,'05'!$D$5:$D$360)</f>
        <v>0</v>
      </c>
      <c r="D254" s="206">
        <f>SUMIF('05'!$A$5:$A$332,A254,'05'!$E$5:$E$332)</f>
        <v>0</v>
      </c>
      <c r="E254" s="147">
        <v>0</v>
      </c>
      <c r="F254" s="203">
        <f t="shared" si="25"/>
        <v>0</v>
      </c>
      <c r="G254" s="203">
        <f t="shared" si="20"/>
        <v>0</v>
      </c>
      <c r="H254" s="204" t="str">
        <f t="shared" si="23"/>
        <v>否</v>
      </c>
      <c r="I254" s="181" t="str">
        <f t="shared" si="24"/>
        <v>项</v>
      </c>
    </row>
    <row r="255" ht="36" customHeight="1" spans="1:9">
      <c r="A255" s="215" t="s">
        <v>2162</v>
      </c>
      <c r="B255" s="205" t="s">
        <v>1437</v>
      </c>
      <c r="C255" s="206">
        <f>SUMIF('05'!$A$5:$A$360,'15'!A255,'05'!$D$5:$D$360)</f>
        <v>0</v>
      </c>
      <c r="D255" s="206">
        <f>SUMIF('05'!$A$5:$A$332,A255,'05'!$E$5:$E$332)</f>
        <v>0</v>
      </c>
      <c r="E255" s="147">
        <v>0</v>
      </c>
      <c r="F255" s="203">
        <f t="shared" si="25"/>
        <v>0</v>
      </c>
      <c r="G255" s="203">
        <f t="shared" si="20"/>
        <v>0</v>
      </c>
      <c r="H255" s="204" t="str">
        <f t="shared" si="23"/>
        <v>否</v>
      </c>
      <c r="I255" s="181" t="str">
        <f t="shared" si="24"/>
        <v>项</v>
      </c>
    </row>
    <row r="256" ht="36" customHeight="1" spans="1:9">
      <c r="A256" s="215" t="s">
        <v>2163</v>
      </c>
      <c r="B256" s="205" t="s">
        <v>1438</v>
      </c>
      <c r="C256" s="206">
        <f>SUMIF('05'!$A$5:$A$360,'15'!A256,'05'!$D$5:$D$360)</f>
        <v>0</v>
      </c>
      <c r="D256" s="206">
        <f>SUMIF('05'!$A$5:$A$332,A256,'05'!$E$5:$E$332)</f>
        <v>0</v>
      </c>
      <c r="E256" s="147">
        <v>0</v>
      </c>
      <c r="F256" s="203">
        <f t="shared" si="25"/>
        <v>0</v>
      </c>
      <c r="G256" s="203">
        <f t="shared" si="20"/>
        <v>0</v>
      </c>
      <c r="H256" s="204" t="str">
        <f t="shared" si="23"/>
        <v>否</v>
      </c>
      <c r="I256" s="181" t="str">
        <f t="shared" si="24"/>
        <v>项</v>
      </c>
    </row>
    <row r="257" ht="36" customHeight="1" spans="1:9">
      <c r="A257" s="215" t="s">
        <v>2164</v>
      </c>
      <c r="B257" s="205" t="s">
        <v>1439</v>
      </c>
      <c r="C257" s="206">
        <f>SUMIF('05'!$A$5:$A$360,'15'!A257,'05'!$D$5:$D$360)</f>
        <v>0</v>
      </c>
      <c r="D257" s="206">
        <f>SUMIF('05'!$A$5:$A$332,A257,'05'!$E$5:$E$332)</f>
        <v>0</v>
      </c>
      <c r="E257" s="147">
        <v>0</v>
      </c>
      <c r="F257" s="203">
        <f t="shared" si="25"/>
        <v>0</v>
      </c>
      <c r="G257" s="203">
        <f t="shared" si="20"/>
        <v>0</v>
      </c>
      <c r="H257" s="204" t="str">
        <f t="shared" si="23"/>
        <v>否</v>
      </c>
      <c r="I257" s="181" t="str">
        <f t="shared" si="24"/>
        <v>项</v>
      </c>
    </row>
    <row r="258" s="181" customFormat="1" ht="36" customHeight="1" spans="1:9">
      <c r="A258" s="215" t="s">
        <v>2165</v>
      </c>
      <c r="B258" s="205" t="s">
        <v>1440</v>
      </c>
      <c r="C258" s="206">
        <f>SUMIF('05'!$A$5:$A$360,'15'!A258,'05'!$D$5:$D$360)</f>
        <v>0</v>
      </c>
      <c r="D258" s="206">
        <f>SUMIF('05'!$A$5:$A$332,A258,'05'!$E$5:$E$332)</f>
        <v>0</v>
      </c>
      <c r="E258" s="147">
        <v>0</v>
      </c>
      <c r="F258" s="203">
        <f t="shared" si="25"/>
        <v>0</v>
      </c>
      <c r="G258" s="203">
        <f t="shared" si="20"/>
        <v>0</v>
      </c>
      <c r="H258" s="204" t="str">
        <f t="shared" si="23"/>
        <v>否</v>
      </c>
      <c r="I258" s="181" t="str">
        <f t="shared" si="24"/>
        <v>项</v>
      </c>
    </row>
    <row r="259" ht="36" customHeight="1" spans="1:9">
      <c r="A259" s="215" t="s">
        <v>2166</v>
      </c>
      <c r="B259" s="205" t="s">
        <v>1441</v>
      </c>
      <c r="C259" s="206">
        <f>SUMIF('05'!$A$5:$A$360,'15'!A259,'05'!$D$5:$D$360)</f>
        <v>0</v>
      </c>
      <c r="D259" s="206">
        <f>SUMIF('05'!$A$5:$A$332,A259,'05'!$E$5:$E$332)</f>
        <v>0</v>
      </c>
      <c r="E259" s="147">
        <v>0</v>
      </c>
      <c r="F259" s="203">
        <f t="shared" si="25"/>
        <v>0</v>
      </c>
      <c r="G259" s="203">
        <f t="shared" si="20"/>
        <v>0</v>
      </c>
      <c r="H259" s="204" t="str">
        <f t="shared" si="23"/>
        <v>否</v>
      </c>
      <c r="I259" s="181" t="str">
        <f t="shared" si="24"/>
        <v>项</v>
      </c>
    </row>
    <row r="260" ht="36" customHeight="1" spans="1:9">
      <c r="A260" s="215">
        <v>22909</v>
      </c>
      <c r="B260" s="202" t="s">
        <v>1442</v>
      </c>
      <c r="C260" s="206">
        <f>C261</f>
        <v>0</v>
      </c>
      <c r="D260" s="206">
        <f>D261</f>
        <v>0</v>
      </c>
      <c r="E260" s="206">
        <f>E261</f>
        <v>0</v>
      </c>
      <c r="F260" s="203">
        <f t="shared" si="25"/>
        <v>0</v>
      </c>
      <c r="G260" s="203">
        <f t="shared" ref="G260:G323" si="26">IFERROR(IF(D260&lt;0,"",IFERROR(E260/D260,0))*100,0)</f>
        <v>0</v>
      </c>
      <c r="H260" s="204" t="str">
        <f>IF(LEN(A260)=3,"是",IF(B260&lt;&gt;"",IF(SUM(C260:E260)&lt;&gt;0,"是","否"),"否"))</f>
        <v>否</v>
      </c>
      <c r="I260" s="181" t="str">
        <f t="shared" si="24"/>
        <v>款</v>
      </c>
    </row>
    <row r="261" ht="36" customHeight="1" spans="1:9">
      <c r="A261" s="215">
        <v>2290901</v>
      </c>
      <c r="B261" s="205" t="s">
        <v>1442</v>
      </c>
      <c r="C261" s="206">
        <f>SUMIF('05'!$A$5:$A$360,'15'!A261,'05'!$D$5:$D$360)</f>
        <v>0</v>
      </c>
      <c r="D261" s="206">
        <f>SUMIF('05'!$A$5:$A$332,A261,'05'!$E$5:$E$332)</f>
        <v>0</v>
      </c>
      <c r="E261" s="147">
        <v>0</v>
      </c>
      <c r="F261" s="203">
        <f t="shared" si="25"/>
        <v>0</v>
      </c>
      <c r="G261" s="203">
        <f t="shared" si="26"/>
        <v>0</v>
      </c>
      <c r="H261" s="204" t="str">
        <f t="shared" si="23"/>
        <v>否</v>
      </c>
      <c r="I261" s="181" t="str">
        <f t="shared" si="24"/>
        <v>项</v>
      </c>
    </row>
    <row r="262" ht="36" customHeight="1" spans="1:9">
      <c r="A262" s="215">
        <v>22910</v>
      </c>
      <c r="B262" s="202" t="s">
        <v>2167</v>
      </c>
      <c r="C262" s="206">
        <f>C263</f>
        <v>0</v>
      </c>
      <c r="D262" s="206">
        <f>D263</f>
        <v>0</v>
      </c>
      <c r="E262" s="206">
        <f>E263</f>
        <v>0</v>
      </c>
      <c r="F262" s="203">
        <f t="shared" si="25"/>
        <v>0</v>
      </c>
      <c r="G262" s="203">
        <f t="shared" si="26"/>
        <v>0</v>
      </c>
      <c r="H262" s="204" t="str">
        <f>IF(LEN(A262)=3,"是",IF(B262&lt;&gt;"",IF(SUM(C262:E262)&lt;&gt;0,"是","否"),"否"))</f>
        <v>否</v>
      </c>
      <c r="I262" s="181" t="str">
        <f t="shared" si="24"/>
        <v>款</v>
      </c>
    </row>
    <row r="263" ht="36" customHeight="1" spans="1:9">
      <c r="A263" s="215">
        <v>2291001</v>
      </c>
      <c r="B263" s="205" t="s">
        <v>2167</v>
      </c>
      <c r="C263" s="206">
        <f>SUMIF('05'!$A$5:$A$360,'15'!A263,'05'!$D$5:$D$360)</f>
        <v>0</v>
      </c>
      <c r="D263" s="206">
        <f>SUMIF('05'!$A$5:$A$332,A263,'05'!$E$5:$E$332)</f>
        <v>0</v>
      </c>
      <c r="E263" s="147">
        <v>0</v>
      </c>
      <c r="F263" s="203">
        <f t="shared" si="25"/>
        <v>0</v>
      </c>
      <c r="G263" s="203">
        <f t="shared" si="26"/>
        <v>0</v>
      </c>
      <c r="H263" s="204" t="str">
        <f t="shared" si="23"/>
        <v>否</v>
      </c>
      <c r="I263" s="181" t="str">
        <f t="shared" si="24"/>
        <v>项</v>
      </c>
    </row>
    <row r="264" s="180" customFormat="1" ht="22" customHeight="1" spans="1:9">
      <c r="A264" s="209" t="s">
        <v>2168</v>
      </c>
      <c r="B264" s="210" t="s">
        <v>1444</v>
      </c>
      <c r="C264" s="207">
        <f>SUM(C265:C275)</f>
        <v>100</v>
      </c>
      <c r="D264" s="207">
        <f>SUM(D265:D275)</f>
        <v>260</v>
      </c>
      <c r="E264" s="207">
        <f>SUM(E265:E275)</f>
        <v>1571</v>
      </c>
      <c r="F264" s="211">
        <f t="shared" si="25"/>
        <v>1571</v>
      </c>
      <c r="G264" s="211">
        <f t="shared" si="26"/>
        <v>604.230769230769</v>
      </c>
      <c r="H264" s="200" t="str">
        <f>IF(LEN(A264)=3,"是",IF(B264&lt;&gt;"",IF(SUM(C264:E264)&lt;&gt;0,"是","否"),"否"))</f>
        <v>是</v>
      </c>
      <c r="I264" s="180" t="str">
        <f t="shared" si="24"/>
        <v>款</v>
      </c>
    </row>
    <row r="265" ht="36" customHeight="1" spans="1:9">
      <c r="A265" s="217">
        <v>2296001</v>
      </c>
      <c r="B265" s="205" t="s">
        <v>1445</v>
      </c>
      <c r="C265" s="206">
        <f>SUMIF('05'!$A$5:$A$360,'15'!A265,'05'!$D$5:$D$360)</f>
        <v>0</v>
      </c>
      <c r="D265" s="206">
        <f>SUMIF('05'!$A$5:$A$332,A265,'05'!$E$5:$E$332)</f>
        <v>0</v>
      </c>
      <c r="E265" s="147">
        <v>0</v>
      </c>
      <c r="F265" s="203">
        <f t="shared" si="25"/>
        <v>0</v>
      </c>
      <c r="G265" s="203">
        <f t="shared" si="26"/>
        <v>0</v>
      </c>
      <c r="H265" s="204" t="str">
        <f t="shared" si="23"/>
        <v>否</v>
      </c>
      <c r="I265" s="181" t="str">
        <f t="shared" si="24"/>
        <v>项</v>
      </c>
    </row>
    <row r="266" s="180" customFormat="1" ht="22" customHeight="1" spans="1:9">
      <c r="A266" s="209" t="s">
        <v>2169</v>
      </c>
      <c r="B266" s="212" t="s">
        <v>1446</v>
      </c>
      <c r="C266" s="213">
        <f>SUMIF('05'!$A$5:$A$360,'15'!A266,'05'!$D$5:$D$360)</f>
        <v>0</v>
      </c>
      <c r="D266" s="213">
        <f>SUMIF('05'!$A$5:$A$332,A266,'05'!$E$5:$E$332)</f>
        <v>33</v>
      </c>
      <c r="E266" s="207">
        <v>209</v>
      </c>
      <c r="F266" s="211">
        <f t="shared" si="25"/>
        <v>0</v>
      </c>
      <c r="G266" s="211">
        <f t="shared" si="26"/>
        <v>633.333333333333</v>
      </c>
      <c r="H266" s="200" t="str">
        <f t="shared" si="23"/>
        <v>是</v>
      </c>
      <c r="I266" s="180" t="str">
        <f t="shared" si="24"/>
        <v>项</v>
      </c>
    </row>
    <row r="267" s="180" customFormat="1" ht="22" customHeight="1" spans="1:9">
      <c r="A267" s="209" t="s">
        <v>2170</v>
      </c>
      <c r="B267" s="212" t="s">
        <v>1447</v>
      </c>
      <c r="C267" s="213">
        <f>SUMIF('05'!$A$5:$A$360,'15'!A267,'05'!$D$5:$D$360)</f>
        <v>0</v>
      </c>
      <c r="D267" s="213">
        <f>SUMIF('05'!$A$5:$A$332,A267,'05'!$E$5:$E$332)</f>
        <v>8</v>
      </c>
      <c r="E267" s="207">
        <v>78</v>
      </c>
      <c r="F267" s="211">
        <f t="shared" si="25"/>
        <v>0</v>
      </c>
      <c r="G267" s="211">
        <f t="shared" si="26"/>
        <v>975</v>
      </c>
      <c r="H267" s="200" t="str">
        <f t="shared" si="23"/>
        <v>是</v>
      </c>
      <c r="I267" s="180" t="str">
        <f t="shared" si="24"/>
        <v>项</v>
      </c>
    </row>
    <row r="268" ht="36" customHeight="1" spans="1:9">
      <c r="A268" s="215" t="s">
        <v>2171</v>
      </c>
      <c r="B268" s="205" t="s">
        <v>1448</v>
      </c>
      <c r="C268" s="206">
        <f>SUMIF('05'!$A$5:$A$360,'15'!A268,'05'!$D$5:$D$360)</f>
        <v>0</v>
      </c>
      <c r="D268" s="206">
        <f>SUMIF('05'!$A$5:$A$332,A268,'05'!$E$5:$E$332)</f>
        <v>0</v>
      </c>
      <c r="E268" s="147">
        <v>0</v>
      </c>
      <c r="F268" s="203">
        <f t="shared" si="25"/>
        <v>0</v>
      </c>
      <c r="G268" s="203">
        <f t="shared" si="26"/>
        <v>0</v>
      </c>
      <c r="H268" s="204" t="str">
        <f t="shared" si="23"/>
        <v>否</v>
      </c>
      <c r="I268" s="181" t="str">
        <f t="shared" si="24"/>
        <v>项</v>
      </c>
    </row>
    <row r="269" ht="36" customHeight="1" spans="1:9">
      <c r="A269" s="215" t="s">
        <v>2172</v>
      </c>
      <c r="B269" s="205" t="s">
        <v>1449</v>
      </c>
      <c r="C269" s="206">
        <f>SUMIF('05'!$A$5:$A$360,'15'!A269,'05'!$D$5:$D$360)</f>
        <v>0</v>
      </c>
      <c r="D269" s="206">
        <f>SUMIF('05'!$A$5:$A$332,A269,'05'!$E$5:$E$332)</f>
        <v>0</v>
      </c>
      <c r="E269" s="147">
        <v>0</v>
      </c>
      <c r="F269" s="203">
        <f t="shared" si="25"/>
        <v>0</v>
      </c>
      <c r="G269" s="203">
        <f t="shared" si="26"/>
        <v>0</v>
      </c>
      <c r="H269" s="204" t="str">
        <f t="shared" si="23"/>
        <v>否</v>
      </c>
      <c r="I269" s="181" t="str">
        <f t="shared" si="24"/>
        <v>项</v>
      </c>
    </row>
    <row r="270" s="180" customFormat="1" ht="22" customHeight="1" spans="1:9">
      <c r="A270" s="209" t="s">
        <v>2173</v>
      </c>
      <c r="B270" s="212" t="s">
        <v>1450</v>
      </c>
      <c r="C270" s="213">
        <f>SUMIF('05'!$A$5:$A$360,'15'!A270,'05'!$D$5:$D$360)</f>
        <v>0</v>
      </c>
      <c r="D270" s="213">
        <f>SUMIF('05'!$A$5:$A$332,A270,'05'!$E$5:$E$332)</f>
        <v>9</v>
      </c>
      <c r="E270" s="207">
        <v>69</v>
      </c>
      <c r="F270" s="211">
        <f t="shared" si="25"/>
        <v>0</v>
      </c>
      <c r="G270" s="211">
        <f t="shared" si="26"/>
        <v>766.666666666667</v>
      </c>
      <c r="H270" s="200" t="str">
        <f t="shared" si="23"/>
        <v>是</v>
      </c>
      <c r="I270" s="180" t="str">
        <f t="shared" si="24"/>
        <v>项</v>
      </c>
    </row>
    <row r="271" s="181" customFormat="1" ht="36" customHeight="1" spans="1:9">
      <c r="A271" s="215" t="s">
        <v>2174</v>
      </c>
      <c r="B271" s="205" t="s">
        <v>1451</v>
      </c>
      <c r="C271" s="206">
        <f>SUMIF('05'!$A$5:$A$360,'15'!A271,'05'!$D$5:$D$360)</f>
        <v>0</v>
      </c>
      <c r="D271" s="206">
        <f>SUMIF('05'!$A$5:$A$332,A271,'05'!$E$5:$E$332)</f>
        <v>0</v>
      </c>
      <c r="E271" s="147">
        <v>0</v>
      </c>
      <c r="F271" s="203">
        <f t="shared" si="25"/>
        <v>0</v>
      </c>
      <c r="G271" s="203">
        <f t="shared" si="26"/>
        <v>0</v>
      </c>
      <c r="H271" s="204" t="str">
        <f t="shared" si="23"/>
        <v>否</v>
      </c>
      <c r="I271" s="181" t="str">
        <f t="shared" si="24"/>
        <v>项</v>
      </c>
    </row>
    <row r="272" s="181" customFormat="1" ht="36" customHeight="1" spans="1:9">
      <c r="A272" s="215" t="s">
        <v>2175</v>
      </c>
      <c r="B272" s="205" t="s">
        <v>1452</v>
      </c>
      <c r="C272" s="206">
        <f>SUMIF('05'!$A$5:$A$360,'15'!A272,'05'!$D$5:$D$360)</f>
        <v>0</v>
      </c>
      <c r="D272" s="206">
        <f>SUMIF('05'!$A$5:$A$332,A272,'05'!$E$5:$E$332)</f>
        <v>0</v>
      </c>
      <c r="E272" s="147">
        <v>0</v>
      </c>
      <c r="F272" s="203">
        <f t="shared" si="25"/>
        <v>0</v>
      </c>
      <c r="G272" s="203">
        <f t="shared" si="26"/>
        <v>0</v>
      </c>
      <c r="H272" s="204" t="str">
        <f t="shared" si="23"/>
        <v>否</v>
      </c>
      <c r="I272" s="181" t="str">
        <f t="shared" si="24"/>
        <v>项</v>
      </c>
    </row>
    <row r="273" s="181" customFormat="1" ht="36" customHeight="1" spans="1:9">
      <c r="A273" s="215" t="s">
        <v>2176</v>
      </c>
      <c r="B273" s="205" t="s">
        <v>1453</v>
      </c>
      <c r="C273" s="206">
        <f>SUMIF('05'!$A$5:$A$360,'15'!A273,'05'!$D$5:$D$360)</f>
        <v>0</v>
      </c>
      <c r="D273" s="206">
        <f>SUMIF('05'!$A$5:$A$332,A273,'05'!$E$5:$E$332)</f>
        <v>0</v>
      </c>
      <c r="E273" s="147">
        <v>0</v>
      </c>
      <c r="F273" s="203">
        <f t="shared" si="25"/>
        <v>0</v>
      </c>
      <c r="G273" s="203">
        <f t="shared" si="26"/>
        <v>0</v>
      </c>
      <c r="H273" s="204" t="str">
        <f t="shared" si="23"/>
        <v>否</v>
      </c>
      <c r="I273" s="181" t="str">
        <f t="shared" si="24"/>
        <v>项</v>
      </c>
    </row>
    <row r="274" ht="36" customHeight="1" spans="1:9">
      <c r="A274" s="215" t="s">
        <v>2177</v>
      </c>
      <c r="B274" s="205" t="s">
        <v>1454</v>
      </c>
      <c r="C274" s="206">
        <f>SUMIF('05'!$A$5:$A$360,'15'!A274,'05'!$D$5:$D$360)</f>
        <v>0</v>
      </c>
      <c r="D274" s="206">
        <f>SUMIF('05'!$A$5:$A$332,A274,'05'!$E$5:$E$332)</f>
        <v>0</v>
      </c>
      <c r="E274" s="147">
        <v>0</v>
      </c>
      <c r="F274" s="203">
        <f t="shared" si="25"/>
        <v>0</v>
      </c>
      <c r="G274" s="203">
        <f t="shared" si="26"/>
        <v>0</v>
      </c>
      <c r="H274" s="204" t="str">
        <f t="shared" si="23"/>
        <v>否</v>
      </c>
      <c r="I274" s="181" t="str">
        <f t="shared" si="24"/>
        <v>项</v>
      </c>
    </row>
    <row r="275" s="180" customFormat="1" ht="22" customHeight="1" spans="1:9">
      <c r="A275" s="209" t="s">
        <v>2178</v>
      </c>
      <c r="B275" s="212" t="s">
        <v>1455</v>
      </c>
      <c r="C275" s="213">
        <f>SUMIF('05'!$A$5:$A$360,'15'!A275,'05'!$D$5:$D$360)</f>
        <v>100</v>
      </c>
      <c r="D275" s="213">
        <f>SUMIF('05'!$A$5:$A$332,A275,'05'!$E$5:$E$332)</f>
        <v>210</v>
      </c>
      <c r="E275" s="207">
        <v>1215</v>
      </c>
      <c r="F275" s="211">
        <f t="shared" si="25"/>
        <v>1215</v>
      </c>
      <c r="G275" s="211">
        <f t="shared" si="26"/>
        <v>578.571428571429</v>
      </c>
      <c r="H275" s="200" t="str">
        <f t="shared" si="23"/>
        <v>是</v>
      </c>
      <c r="I275" s="180" t="str">
        <f t="shared" si="24"/>
        <v>项</v>
      </c>
    </row>
    <row r="276" s="181" customFormat="1" ht="36" customHeight="1" spans="1:9">
      <c r="A276" s="215">
        <v>22998</v>
      </c>
      <c r="B276" s="202" t="s">
        <v>2179</v>
      </c>
      <c r="C276" s="206">
        <f>C277</f>
        <v>0</v>
      </c>
      <c r="D276" s="206">
        <f>D277</f>
        <v>0</v>
      </c>
      <c r="E276" s="206">
        <f>E277</f>
        <v>0</v>
      </c>
      <c r="F276" s="203">
        <f t="shared" si="25"/>
        <v>0</v>
      </c>
      <c r="G276" s="203">
        <f t="shared" si="26"/>
        <v>0</v>
      </c>
      <c r="H276" s="204" t="str">
        <f>IF(LEN(A276)=3,"是",IF(B276&lt;&gt;"",IF(SUM(C276:E276)&lt;&gt;0,"是","否"),"否"))</f>
        <v>否</v>
      </c>
      <c r="I276" s="181" t="str">
        <f t="shared" si="24"/>
        <v>款</v>
      </c>
    </row>
    <row r="277" s="181" customFormat="1" ht="36" customHeight="1" spans="1:9">
      <c r="A277" s="215">
        <v>2299899</v>
      </c>
      <c r="B277" s="205" t="s">
        <v>345</v>
      </c>
      <c r="C277" s="206">
        <f>SUMIF('05'!$A$5:$A$360,'15'!A277,'05'!$D$5:$D$360)</f>
        <v>0</v>
      </c>
      <c r="D277" s="206">
        <f>SUMIF('05'!$A$5:$A$332,A277,'05'!$E$5:$E$332)</f>
        <v>0</v>
      </c>
      <c r="E277" s="147">
        <v>0</v>
      </c>
      <c r="F277" s="203">
        <f t="shared" si="25"/>
        <v>0</v>
      </c>
      <c r="G277" s="203">
        <f t="shared" si="26"/>
        <v>0</v>
      </c>
      <c r="H277" s="204" t="str">
        <f t="shared" si="23"/>
        <v>否</v>
      </c>
      <c r="I277" s="181" t="str">
        <f t="shared" si="24"/>
        <v>项</v>
      </c>
    </row>
    <row r="278" s="180" customFormat="1" ht="22" customHeight="1" spans="1:9">
      <c r="A278" s="208" t="s">
        <v>1458</v>
      </c>
      <c r="B278" s="196" t="s">
        <v>1459</v>
      </c>
      <c r="C278" s="197">
        <f>C279</f>
        <v>9323</v>
      </c>
      <c r="D278" s="197">
        <f>D279</f>
        <v>8378</v>
      </c>
      <c r="E278" s="197">
        <f>E279</f>
        <v>9054</v>
      </c>
      <c r="F278" s="198">
        <f t="shared" si="25"/>
        <v>97.1146626622332</v>
      </c>
      <c r="G278" s="199">
        <f t="shared" si="26"/>
        <v>108.068751492003</v>
      </c>
      <c r="H278" s="200" t="str">
        <f>IF(LEN(A278)=3,"是",IF(B278&lt;&gt;"",IF(SUM(C278:E278)&lt;&gt;0,"是","否"),"否"))</f>
        <v>是</v>
      </c>
      <c r="I278" s="180" t="str">
        <f t="shared" si="24"/>
        <v>类</v>
      </c>
    </row>
    <row r="279" s="180" customFormat="1" ht="22" customHeight="1" spans="1:9">
      <c r="A279" s="209">
        <v>23204</v>
      </c>
      <c r="B279" s="210" t="s">
        <v>1460</v>
      </c>
      <c r="C279" s="207">
        <f>SUM(C280:C295)</f>
        <v>9323</v>
      </c>
      <c r="D279" s="207">
        <f>SUM(D280:D295)</f>
        <v>8378</v>
      </c>
      <c r="E279" s="207">
        <f>SUM(E280:E295)</f>
        <v>9054</v>
      </c>
      <c r="F279" s="211">
        <f t="shared" ref="F279:F296" si="27">IF(C279&lt;0,"",IFERROR(E279/C279,0))*100</f>
        <v>97.1146626622332</v>
      </c>
      <c r="G279" s="211">
        <f t="shared" si="26"/>
        <v>108.068751492003</v>
      </c>
      <c r="H279" s="200" t="str">
        <f>IF(LEN(A279)=3,"是",IF(B279&lt;&gt;"",IF(SUM(C279:E279)&lt;&gt;0,"是","否"),"否"))</f>
        <v>是</v>
      </c>
      <c r="I279" s="180" t="str">
        <f t="shared" si="24"/>
        <v>款</v>
      </c>
    </row>
    <row r="280" s="181" customFormat="1" ht="36" customHeight="1" spans="1:9">
      <c r="A280" s="215" t="s">
        <v>2180</v>
      </c>
      <c r="B280" s="205" t="s">
        <v>1461</v>
      </c>
      <c r="C280" s="206">
        <f>SUMIF('05'!$A$5:$A$360,'15'!A280,'05'!$D$5:$D$360)</f>
        <v>0</v>
      </c>
      <c r="D280" s="206">
        <f>SUMIF('05'!$A$5:$A$332,A280,'05'!$E$5:$E$332)</f>
        <v>0</v>
      </c>
      <c r="E280" s="147">
        <v>0</v>
      </c>
      <c r="F280" s="203">
        <f t="shared" si="27"/>
        <v>0</v>
      </c>
      <c r="G280" s="203">
        <f t="shared" si="26"/>
        <v>0</v>
      </c>
      <c r="H280" s="204" t="str">
        <f t="shared" si="23"/>
        <v>否</v>
      </c>
      <c r="I280" s="181" t="str">
        <f t="shared" si="24"/>
        <v>项</v>
      </c>
    </row>
    <row r="281" s="181" customFormat="1" ht="36" customHeight="1" spans="1:9">
      <c r="A281" s="215" t="s">
        <v>2181</v>
      </c>
      <c r="B281" s="205" t="s">
        <v>1462</v>
      </c>
      <c r="C281" s="206">
        <f>SUMIF('05'!$A$5:$A$360,'15'!A281,'05'!$D$5:$D$360)</f>
        <v>0</v>
      </c>
      <c r="D281" s="206">
        <f>SUMIF('05'!$A$5:$A$332,A281,'05'!$E$5:$E$332)</f>
        <v>0</v>
      </c>
      <c r="E281" s="147">
        <v>0</v>
      </c>
      <c r="F281" s="203">
        <f t="shared" si="27"/>
        <v>0</v>
      </c>
      <c r="G281" s="203">
        <f t="shared" si="26"/>
        <v>0</v>
      </c>
      <c r="H281" s="204" t="str">
        <f t="shared" si="23"/>
        <v>否</v>
      </c>
      <c r="I281" s="181" t="str">
        <f t="shared" si="24"/>
        <v>项</v>
      </c>
    </row>
    <row r="282" s="181" customFormat="1" ht="36" customHeight="1" spans="1:9">
      <c r="A282" s="215" t="s">
        <v>2182</v>
      </c>
      <c r="B282" s="205" t="s">
        <v>1463</v>
      </c>
      <c r="C282" s="206">
        <f>SUMIF('05'!$A$5:$A$360,'15'!A282,'05'!$D$5:$D$360)</f>
        <v>0</v>
      </c>
      <c r="D282" s="206">
        <f>SUMIF('05'!$A$5:$A$332,A282,'05'!$E$5:$E$332)</f>
        <v>0</v>
      </c>
      <c r="E282" s="147">
        <v>0</v>
      </c>
      <c r="F282" s="203">
        <f t="shared" si="27"/>
        <v>0</v>
      </c>
      <c r="G282" s="203">
        <f t="shared" si="26"/>
        <v>0</v>
      </c>
      <c r="H282" s="204" t="str">
        <f t="shared" si="23"/>
        <v>否</v>
      </c>
      <c r="I282" s="181" t="str">
        <f t="shared" si="24"/>
        <v>项</v>
      </c>
    </row>
    <row r="283" s="180" customFormat="1" ht="22" customHeight="1" spans="1:9">
      <c r="A283" s="209" t="s">
        <v>2183</v>
      </c>
      <c r="B283" s="212" t="s">
        <v>1464</v>
      </c>
      <c r="C283" s="213">
        <f>SUMIF('05'!$A$5:$A$360,'15'!A283,'05'!$D$5:$D$360)</f>
        <v>1100</v>
      </c>
      <c r="D283" s="213">
        <f>SUMIF('05'!$A$5:$A$332,A283,'05'!$E$5:$E$332)</f>
        <v>1021</v>
      </c>
      <c r="E283" s="207">
        <v>905</v>
      </c>
      <c r="F283" s="211">
        <f t="shared" si="27"/>
        <v>82.2727272727273</v>
      </c>
      <c r="G283" s="211">
        <f t="shared" si="26"/>
        <v>88.6385896180215</v>
      </c>
      <c r="H283" s="200" t="str">
        <f t="shared" si="23"/>
        <v>是</v>
      </c>
      <c r="I283" s="180" t="str">
        <f t="shared" si="24"/>
        <v>项</v>
      </c>
    </row>
    <row r="284" s="181" customFormat="1" ht="36" customHeight="1" spans="1:9">
      <c r="A284" s="215" t="s">
        <v>2184</v>
      </c>
      <c r="B284" s="205" t="s">
        <v>1465</v>
      </c>
      <c r="C284" s="206">
        <f>SUMIF('05'!$A$5:$A$360,'15'!A284,'05'!$D$5:$D$360)</f>
        <v>0</v>
      </c>
      <c r="D284" s="206">
        <f>SUMIF('05'!$A$5:$A$332,A284,'05'!$E$5:$E$332)</f>
        <v>0</v>
      </c>
      <c r="E284" s="147">
        <v>0</v>
      </c>
      <c r="F284" s="203">
        <f t="shared" si="27"/>
        <v>0</v>
      </c>
      <c r="G284" s="203">
        <f t="shared" si="26"/>
        <v>0</v>
      </c>
      <c r="H284" s="204" t="str">
        <f t="shared" si="23"/>
        <v>否</v>
      </c>
      <c r="I284" s="181" t="str">
        <f t="shared" si="24"/>
        <v>项</v>
      </c>
    </row>
    <row r="285" ht="36" customHeight="1" spans="1:9">
      <c r="A285" s="215" t="s">
        <v>2185</v>
      </c>
      <c r="B285" s="205" t="s">
        <v>1466</v>
      </c>
      <c r="C285" s="206">
        <f>SUMIF('05'!$A$5:$A$360,'15'!A285,'05'!$D$5:$D$360)</f>
        <v>0</v>
      </c>
      <c r="D285" s="206">
        <f>SUMIF('05'!$A$5:$A$332,A285,'05'!$E$5:$E$332)</f>
        <v>0</v>
      </c>
      <c r="E285" s="147">
        <v>0</v>
      </c>
      <c r="F285" s="203">
        <f t="shared" si="27"/>
        <v>0</v>
      </c>
      <c r="G285" s="203">
        <f t="shared" si="26"/>
        <v>0</v>
      </c>
      <c r="H285" s="204" t="str">
        <f t="shared" si="23"/>
        <v>否</v>
      </c>
      <c r="I285" s="181" t="str">
        <f t="shared" si="24"/>
        <v>项</v>
      </c>
    </row>
    <row r="286" ht="36" customHeight="1" spans="1:9">
      <c r="A286" s="215" t="s">
        <v>2186</v>
      </c>
      <c r="B286" s="205" t="s">
        <v>1467</v>
      </c>
      <c r="C286" s="206">
        <f>SUMIF('05'!$A$5:$A$360,'15'!A286,'05'!$D$5:$D$360)</f>
        <v>0</v>
      </c>
      <c r="D286" s="206">
        <f>SUMIF('05'!$A$5:$A$332,A286,'05'!$E$5:$E$332)</f>
        <v>0</v>
      </c>
      <c r="E286" s="147">
        <v>0</v>
      </c>
      <c r="F286" s="203">
        <f t="shared" si="27"/>
        <v>0</v>
      </c>
      <c r="G286" s="203">
        <f t="shared" si="26"/>
        <v>0</v>
      </c>
      <c r="H286" s="204" t="str">
        <f t="shared" si="23"/>
        <v>否</v>
      </c>
      <c r="I286" s="181" t="str">
        <f t="shared" si="24"/>
        <v>项</v>
      </c>
    </row>
    <row r="287" ht="36" customHeight="1" spans="1:9">
      <c r="A287" s="215" t="s">
        <v>2187</v>
      </c>
      <c r="B287" s="205" t="s">
        <v>1468</v>
      </c>
      <c r="C287" s="206">
        <f>SUMIF('05'!$A$5:$A$360,'15'!A287,'05'!$D$5:$D$360)</f>
        <v>0</v>
      </c>
      <c r="D287" s="206">
        <f>SUMIF('05'!$A$5:$A$332,A287,'05'!$E$5:$E$332)</f>
        <v>0</v>
      </c>
      <c r="E287" s="147">
        <v>0</v>
      </c>
      <c r="F287" s="203">
        <f t="shared" si="27"/>
        <v>0</v>
      </c>
      <c r="G287" s="203">
        <f t="shared" si="26"/>
        <v>0</v>
      </c>
      <c r="H287" s="204" t="str">
        <f t="shared" si="23"/>
        <v>否</v>
      </c>
      <c r="I287" s="181" t="str">
        <f t="shared" si="24"/>
        <v>项</v>
      </c>
    </row>
    <row r="288" ht="36" customHeight="1" spans="1:9">
      <c r="A288" s="215" t="s">
        <v>2188</v>
      </c>
      <c r="B288" s="205" t="s">
        <v>1469</v>
      </c>
      <c r="C288" s="206">
        <f>SUMIF('05'!$A$5:$A$360,'15'!A288,'05'!$D$5:$D$360)</f>
        <v>0</v>
      </c>
      <c r="D288" s="206">
        <f>SUMIF('05'!$A$5:$A$332,A288,'05'!$E$5:$E$332)</f>
        <v>0</v>
      </c>
      <c r="E288" s="147">
        <v>0</v>
      </c>
      <c r="F288" s="203">
        <f t="shared" si="27"/>
        <v>0</v>
      </c>
      <c r="G288" s="203">
        <f t="shared" si="26"/>
        <v>0</v>
      </c>
      <c r="H288" s="204" t="str">
        <f t="shared" si="23"/>
        <v>否</v>
      </c>
      <c r="I288" s="181" t="str">
        <f t="shared" si="24"/>
        <v>项</v>
      </c>
    </row>
    <row r="289" ht="36" customHeight="1" spans="1:9">
      <c r="A289" s="215" t="s">
        <v>2189</v>
      </c>
      <c r="B289" s="205" t="s">
        <v>1470</v>
      </c>
      <c r="C289" s="206">
        <f>SUMIF('05'!$A$5:$A$360,'15'!A289,'05'!$D$5:$D$360)</f>
        <v>0</v>
      </c>
      <c r="D289" s="206">
        <f>SUMIF('05'!$A$5:$A$332,A289,'05'!$E$5:$E$332)</f>
        <v>0</v>
      </c>
      <c r="E289" s="147">
        <v>0</v>
      </c>
      <c r="F289" s="203">
        <f t="shared" si="27"/>
        <v>0</v>
      </c>
      <c r="G289" s="203">
        <f t="shared" si="26"/>
        <v>0</v>
      </c>
      <c r="H289" s="204" t="str">
        <f t="shared" si="23"/>
        <v>否</v>
      </c>
      <c r="I289" s="181" t="str">
        <f t="shared" si="24"/>
        <v>项</v>
      </c>
    </row>
    <row r="290" ht="36" customHeight="1" spans="1:9">
      <c r="A290" s="215" t="s">
        <v>2190</v>
      </c>
      <c r="B290" s="205" t="s">
        <v>1471</v>
      </c>
      <c r="C290" s="206">
        <f>SUMIF('05'!$A$5:$A$360,'15'!A290,'05'!$D$5:$D$360)</f>
        <v>0</v>
      </c>
      <c r="D290" s="206">
        <f>SUMIF('05'!$A$5:$A$332,A290,'05'!$E$5:$E$332)</f>
        <v>0</v>
      </c>
      <c r="E290" s="147">
        <v>0</v>
      </c>
      <c r="F290" s="203">
        <f t="shared" si="27"/>
        <v>0</v>
      </c>
      <c r="G290" s="203">
        <f t="shared" si="26"/>
        <v>0</v>
      </c>
      <c r="H290" s="204" t="str">
        <f t="shared" si="23"/>
        <v>否</v>
      </c>
      <c r="I290" s="181" t="str">
        <f t="shared" si="24"/>
        <v>项</v>
      </c>
    </row>
    <row r="291" s="180" customFormat="1" ht="22" customHeight="1" spans="1:9">
      <c r="A291" s="209" t="s">
        <v>2191</v>
      </c>
      <c r="B291" s="212" t="s">
        <v>1472</v>
      </c>
      <c r="C291" s="213">
        <f>SUMIF('05'!$A$5:$A$360,'15'!A291,'05'!$D$5:$D$360)</f>
        <v>0</v>
      </c>
      <c r="D291" s="213">
        <f>SUMIF('05'!$A$5:$A$332,A291,'05'!$E$5:$E$332)</f>
        <v>0</v>
      </c>
      <c r="E291" s="207">
        <v>77</v>
      </c>
      <c r="F291" s="211">
        <f t="shared" si="27"/>
        <v>0</v>
      </c>
      <c r="G291" s="211">
        <f t="shared" si="26"/>
        <v>0</v>
      </c>
      <c r="H291" s="200" t="str">
        <f t="shared" ref="H291:H333" si="28">IF(LEN(A291)=3,"是",IF(B291&lt;&gt;"",IF(SUM(C291:E291)&lt;&gt;0,"是","否"),"是"))</f>
        <v>是</v>
      </c>
      <c r="I291" s="180" t="str">
        <f t="shared" ref="I291:I333" si="29">IF(LEN(A291)=3,"类",IF(LEN(A291)=5,"款","项"))</f>
        <v>项</v>
      </c>
    </row>
    <row r="292" s="181" customFormat="1" ht="36" customHeight="1" spans="1:9">
      <c r="A292" s="215" t="s">
        <v>2192</v>
      </c>
      <c r="B292" s="205" t="s">
        <v>1473</v>
      </c>
      <c r="C292" s="206">
        <f>SUMIF('05'!$A$5:$A$360,'15'!A292,'05'!$D$5:$D$360)</f>
        <v>0</v>
      </c>
      <c r="D292" s="206">
        <f>SUMIF('05'!$A$5:$A$332,A292,'05'!$E$5:$E$332)</f>
        <v>0</v>
      </c>
      <c r="E292" s="147">
        <v>0</v>
      </c>
      <c r="F292" s="203">
        <f t="shared" si="27"/>
        <v>0</v>
      </c>
      <c r="G292" s="203">
        <f t="shared" si="26"/>
        <v>0</v>
      </c>
      <c r="H292" s="204" t="str">
        <f t="shared" si="28"/>
        <v>否</v>
      </c>
      <c r="I292" s="181" t="str">
        <f t="shared" si="29"/>
        <v>项</v>
      </c>
    </row>
    <row r="293" s="181" customFormat="1" ht="36" customHeight="1" spans="1:9">
      <c r="A293" s="215" t="s">
        <v>2193</v>
      </c>
      <c r="B293" s="205" t="s">
        <v>1474</v>
      </c>
      <c r="C293" s="206">
        <f>SUMIF('05'!$A$5:$A$360,'15'!A293,'05'!$D$5:$D$360)</f>
        <v>0</v>
      </c>
      <c r="D293" s="206">
        <f>SUMIF('05'!$A$5:$A$332,A293,'05'!$E$5:$E$332)</f>
        <v>0</v>
      </c>
      <c r="E293" s="147">
        <v>0</v>
      </c>
      <c r="F293" s="203">
        <f t="shared" si="27"/>
        <v>0</v>
      </c>
      <c r="G293" s="203">
        <f t="shared" si="26"/>
        <v>0</v>
      </c>
      <c r="H293" s="204" t="str">
        <f t="shared" si="28"/>
        <v>否</v>
      </c>
      <c r="I293" s="181" t="str">
        <f t="shared" si="29"/>
        <v>项</v>
      </c>
    </row>
    <row r="294" s="180" customFormat="1" ht="22" customHeight="1" spans="1:9">
      <c r="A294" s="209" t="s">
        <v>2194</v>
      </c>
      <c r="B294" s="212" t="s">
        <v>1475</v>
      </c>
      <c r="C294" s="213">
        <f>SUMIF('05'!$A$5:$A$360,'15'!A294,'05'!$D$5:$D$360)</f>
        <v>8223</v>
      </c>
      <c r="D294" s="213">
        <f>SUMIF('05'!$A$5:$A$332,A294,'05'!$E$5:$E$332)</f>
        <v>6460</v>
      </c>
      <c r="E294" s="207">
        <v>5852</v>
      </c>
      <c r="F294" s="211">
        <f t="shared" si="27"/>
        <v>71.1662410312538</v>
      </c>
      <c r="G294" s="211">
        <f t="shared" si="26"/>
        <v>90.5882352941177</v>
      </c>
      <c r="H294" s="200" t="str">
        <f t="shared" si="28"/>
        <v>是</v>
      </c>
      <c r="I294" s="180" t="str">
        <f t="shared" si="29"/>
        <v>项</v>
      </c>
    </row>
    <row r="295" s="180" customFormat="1" ht="22" customHeight="1" spans="1:9">
      <c r="A295" s="209" t="s">
        <v>2195</v>
      </c>
      <c r="B295" s="212" t="s">
        <v>1476</v>
      </c>
      <c r="C295" s="213">
        <f>SUMIF('05'!$A$5:$A$360,'15'!A295,'05'!$D$5:$D$360)</f>
        <v>0</v>
      </c>
      <c r="D295" s="213">
        <f>SUMIF('05'!$A$5:$A$332,A295,'05'!$E$5:$E$332)</f>
        <v>897</v>
      </c>
      <c r="E295" s="207">
        <v>2220</v>
      </c>
      <c r="F295" s="211">
        <f t="shared" si="27"/>
        <v>0</v>
      </c>
      <c r="G295" s="211">
        <f t="shared" si="26"/>
        <v>247.491638795987</v>
      </c>
      <c r="H295" s="200" t="str">
        <f t="shared" si="28"/>
        <v>是</v>
      </c>
      <c r="I295" s="180" t="str">
        <f t="shared" si="29"/>
        <v>项</v>
      </c>
    </row>
    <row r="296" s="180" customFormat="1" ht="22" customHeight="1" spans="1:9">
      <c r="A296" s="208" t="s">
        <v>1477</v>
      </c>
      <c r="B296" s="196" t="s">
        <v>1478</v>
      </c>
      <c r="C296" s="197">
        <f>C297</f>
        <v>124</v>
      </c>
      <c r="D296" s="197">
        <f>D297</f>
        <v>138</v>
      </c>
      <c r="E296" s="197">
        <f>E297</f>
        <v>98</v>
      </c>
      <c r="F296" s="198">
        <f t="shared" si="27"/>
        <v>79.0322580645161</v>
      </c>
      <c r="G296" s="199">
        <f t="shared" si="26"/>
        <v>71.0144927536232</v>
      </c>
      <c r="H296" s="200" t="str">
        <f>IF(LEN(A296)=3,"是",IF(B296&lt;&gt;"",IF(SUM(C296:E296)&lt;&gt;0,"是","否"),"否"))</f>
        <v>是</v>
      </c>
      <c r="I296" s="180" t="str">
        <f t="shared" si="29"/>
        <v>类</v>
      </c>
    </row>
    <row r="297" s="180" customFormat="1" ht="22" customHeight="1" spans="1:9">
      <c r="A297" s="218">
        <v>23304</v>
      </c>
      <c r="B297" s="210" t="s">
        <v>1479</v>
      </c>
      <c r="C297" s="207">
        <f>SUM(C298:C312)</f>
        <v>124</v>
      </c>
      <c r="D297" s="207">
        <f>SUM(D298:D312)</f>
        <v>138</v>
      </c>
      <c r="E297" s="207">
        <f>SUM(E298:E312)</f>
        <v>98</v>
      </c>
      <c r="F297" s="211">
        <f t="shared" ref="F297:F313" si="30">IF(C297&lt;0,"",IFERROR(E297/C297,0))*100</f>
        <v>79.0322580645161</v>
      </c>
      <c r="G297" s="211">
        <f t="shared" si="26"/>
        <v>71.0144927536232</v>
      </c>
      <c r="H297" s="200" t="str">
        <f>IF(LEN(A297)=3,"是",IF(B297&lt;&gt;"",IF(SUM(C297:E297)&lt;&gt;0,"是","否"),"否"))</f>
        <v>是</v>
      </c>
      <c r="I297" s="180" t="str">
        <f t="shared" si="29"/>
        <v>款</v>
      </c>
    </row>
    <row r="298" ht="36" customHeight="1" spans="1:9">
      <c r="A298" s="215" t="s">
        <v>2196</v>
      </c>
      <c r="B298" s="205" t="s">
        <v>1480</v>
      </c>
      <c r="C298" s="206">
        <f>SUMIF('05'!$A$5:$A$360,'15'!A298,'05'!$D$5:$D$360)</f>
        <v>0</v>
      </c>
      <c r="D298" s="206">
        <f>SUMIF('05'!$A$5:$A$332,A298,'05'!$E$5:$E$332)</f>
        <v>0</v>
      </c>
      <c r="E298" s="147">
        <v>0</v>
      </c>
      <c r="F298" s="203">
        <f t="shared" si="30"/>
        <v>0</v>
      </c>
      <c r="G298" s="203">
        <f t="shared" si="26"/>
        <v>0</v>
      </c>
      <c r="H298" s="204" t="str">
        <f t="shared" si="28"/>
        <v>否</v>
      </c>
      <c r="I298" s="181" t="str">
        <f t="shared" si="29"/>
        <v>项</v>
      </c>
    </row>
    <row r="299" ht="36" customHeight="1" spans="1:9">
      <c r="A299" s="215" t="s">
        <v>2197</v>
      </c>
      <c r="B299" s="205" t="s">
        <v>1481</v>
      </c>
      <c r="C299" s="206">
        <f>SUMIF('05'!$A$5:$A$360,'15'!A299,'05'!$D$5:$D$360)</f>
        <v>0</v>
      </c>
      <c r="D299" s="206">
        <f>SUMIF('05'!$A$5:$A$332,A299,'05'!$E$5:$E$332)</f>
        <v>0</v>
      </c>
      <c r="E299" s="147">
        <v>0</v>
      </c>
      <c r="F299" s="203">
        <f t="shared" si="30"/>
        <v>0</v>
      </c>
      <c r="G299" s="203">
        <f t="shared" si="26"/>
        <v>0</v>
      </c>
      <c r="H299" s="204" t="str">
        <f t="shared" si="28"/>
        <v>否</v>
      </c>
      <c r="I299" s="181" t="str">
        <f t="shared" si="29"/>
        <v>项</v>
      </c>
    </row>
    <row r="300" s="180" customFormat="1" ht="22" customHeight="1" spans="1:9">
      <c r="A300" s="209" t="s">
        <v>2198</v>
      </c>
      <c r="B300" s="212" t="s">
        <v>1482</v>
      </c>
      <c r="C300" s="213">
        <f>SUMIF('05'!$A$5:$A$360,'15'!A300,'05'!$D$5:$D$360)</f>
        <v>10</v>
      </c>
      <c r="D300" s="213">
        <f>SUMIF('05'!$A$5:$A$332,A300,'05'!$E$5:$E$332)</f>
        <v>8</v>
      </c>
      <c r="E300" s="207">
        <v>6</v>
      </c>
      <c r="F300" s="211">
        <f t="shared" si="30"/>
        <v>60</v>
      </c>
      <c r="G300" s="211">
        <f t="shared" si="26"/>
        <v>75</v>
      </c>
      <c r="H300" s="200" t="str">
        <f t="shared" si="28"/>
        <v>是</v>
      </c>
      <c r="I300" s="180" t="str">
        <f t="shared" si="29"/>
        <v>项</v>
      </c>
    </row>
    <row r="301" s="181" customFormat="1" ht="36" customHeight="1" spans="1:9">
      <c r="A301" s="215" t="s">
        <v>2199</v>
      </c>
      <c r="B301" s="205" t="s">
        <v>1483</v>
      </c>
      <c r="C301" s="206">
        <f>SUMIF('05'!$A$5:$A$360,'15'!A301,'05'!$D$5:$D$360)</f>
        <v>0</v>
      </c>
      <c r="D301" s="206">
        <f>SUMIF('05'!$A$5:$A$332,A301,'05'!$E$5:$E$332)</f>
        <v>0</v>
      </c>
      <c r="E301" s="147">
        <v>0</v>
      </c>
      <c r="F301" s="203">
        <f t="shared" si="30"/>
        <v>0</v>
      </c>
      <c r="G301" s="203">
        <f t="shared" si="26"/>
        <v>0</v>
      </c>
      <c r="H301" s="204" t="str">
        <f t="shared" si="28"/>
        <v>否</v>
      </c>
      <c r="I301" s="181" t="str">
        <f t="shared" si="29"/>
        <v>项</v>
      </c>
    </row>
    <row r="302" ht="36" customHeight="1" spans="1:9">
      <c r="A302" s="215" t="s">
        <v>2200</v>
      </c>
      <c r="B302" s="205" t="s">
        <v>1484</v>
      </c>
      <c r="C302" s="206">
        <f>SUMIF('05'!$A$5:$A$360,'15'!A302,'05'!$D$5:$D$360)</f>
        <v>0</v>
      </c>
      <c r="D302" s="206">
        <f>SUMIF('05'!$A$5:$A$332,A302,'05'!$E$5:$E$332)</f>
        <v>0</v>
      </c>
      <c r="E302" s="147">
        <v>0</v>
      </c>
      <c r="F302" s="203">
        <f t="shared" si="30"/>
        <v>0</v>
      </c>
      <c r="G302" s="203">
        <f t="shared" si="26"/>
        <v>0</v>
      </c>
      <c r="H302" s="204" t="str">
        <f t="shared" si="28"/>
        <v>否</v>
      </c>
      <c r="I302" s="181" t="str">
        <f t="shared" si="29"/>
        <v>项</v>
      </c>
    </row>
    <row r="303" ht="36" customHeight="1" spans="1:9">
      <c r="A303" s="215" t="s">
        <v>2201</v>
      </c>
      <c r="B303" s="205" t="s">
        <v>1485</v>
      </c>
      <c r="C303" s="206">
        <f>SUMIF('05'!$A$5:$A$360,'15'!A303,'05'!$D$5:$D$360)</f>
        <v>0</v>
      </c>
      <c r="D303" s="206">
        <f>SUMIF('05'!$A$5:$A$332,A303,'05'!$E$5:$E$332)</f>
        <v>0</v>
      </c>
      <c r="E303" s="147">
        <v>0</v>
      </c>
      <c r="F303" s="203">
        <f t="shared" si="30"/>
        <v>0</v>
      </c>
      <c r="G303" s="203">
        <f t="shared" si="26"/>
        <v>0</v>
      </c>
      <c r="H303" s="204" t="str">
        <f t="shared" si="28"/>
        <v>否</v>
      </c>
      <c r="I303" s="181" t="str">
        <f t="shared" si="29"/>
        <v>项</v>
      </c>
    </row>
    <row r="304" ht="36" customHeight="1" spans="1:9">
      <c r="A304" s="215" t="s">
        <v>2202</v>
      </c>
      <c r="B304" s="205" t="s">
        <v>1486</v>
      </c>
      <c r="C304" s="206">
        <f>SUMIF('05'!$A$5:$A$360,'15'!A304,'05'!$D$5:$D$360)</f>
        <v>0</v>
      </c>
      <c r="D304" s="206">
        <f>SUMIF('05'!$A$5:$A$332,A304,'05'!$E$5:$E$332)</f>
        <v>0</v>
      </c>
      <c r="E304" s="147">
        <v>0</v>
      </c>
      <c r="F304" s="203">
        <f t="shared" si="30"/>
        <v>0</v>
      </c>
      <c r="G304" s="203">
        <f t="shared" si="26"/>
        <v>0</v>
      </c>
      <c r="H304" s="204" t="str">
        <f t="shared" si="28"/>
        <v>否</v>
      </c>
      <c r="I304" s="181" t="str">
        <f t="shared" si="29"/>
        <v>项</v>
      </c>
    </row>
    <row r="305" ht="36" customHeight="1" spans="1:9">
      <c r="A305" s="215" t="s">
        <v>2203</v>
      </c>
      <c r="B305" s="205" t="s">
        <v>1487</v>
      </c>
      <c r="C305" s="206">
        <f>SUMIF('05'!$A$5:$A$360,'15'!A305,'05'!$D$5:$D$360)</f>
        <v>0</v>
      </c>
      <c r="D305" s="206">
        <f>SUMIF('05'!$A$5:$A$332,A305,'05'!$E$5:$E$332)</f>
        <v>0</v>
      </c>
      <c r="E305" s="147">
        <v>0</v>
      </c>
      <c r="F305" s="203">
        <f t="shared" si="30"/>
        <v>0</v>
      </c>
      <c r="G305" s="203">
        <f t="shared" si="26"/>
        <v>0</v>
      </c>
      <c r="H305" s="204" t="str">
        <f t="shared" si="28"/>
        <v>否</v>
      </c>
      <c r="I305" s="181" t="str">
        <f t="shared" si="29"/>
        <v>项</v>
      </c>
    </row>
    <row r="306" ht="36" customHeight="1" spans="1:9">
      <c r="A306" s="215" t="s">
        <v>2204</v>
      </c>
      <c r="B306" s="205" t="s">
        <v>1488</v>
      </c>
      <c r="C306" s="206">
        <f>SUMIF('05'!$A$5:$A$360,'15'!A306,'05'!$D$5:$D$360)</f>
        <v>0</v>
      </c>
      <c r="D306" s="206">
        <f>SUMIF('05'!$A$5:$A$332,A306,'05'!$E$5:$E$332)</f>
        <v>0</v>
      </c>
      <c r="E306" s="147">
        <v>0</v>
      </c>
      <c r="F306" s="203">
        <f t="shared" si="30"/>
        <v>0</v>
      </c>
      <c r="G306" s="203">
        <f t="shared" si="26"/>
        <v>0</v>
      </c>
      <c r="H306" s="204" t="str">
        <f t="shared" si="28"/>
        <v>否</v>
      </c>
      <c r="I306" s="181" t="str">
        <f t="shared" si="29"/>
        <v>项</v>
      </c>
    </row>
    <row r="307" ht="36" customHeight="1" spans="1:9">
      <c r="A307" s="215" t="s">
        <v>2205</v>
      </c>
      <c r="B307" s="205" t="s">
        <v>1489</v>
      </c>
      <c r="C307" s="206">
        <f>SUMIF('05'!$A$5:$A$360,'15'!A307,'05'!$D$5:$D$360)</f>
        <v>0</v>
      </c>
      <c r="D307" s="206">
        <f>SUMIF('05'!$A$5:$A$332,A307,'05'!$E$5:$E$332)</f>
        <v>0</v>
      </c>
      <c r="E307" s="147">
        <v>0</v>
      </c>
      <c r="F307" s="203">
        <f t="shared" si="30"/>
        <v>0</v>
      </c>
      <c r="G307" s="203">
        <f t="shared" si="26"/>
        <v>0</v>
      </c>
      <c r="H307" s="204" t="str">
        <f t="shared" si="28"/>
        <v>否</v>
      </c>
      <c r="I307" s="181" t="str">
        <f t="shared" si="29"/>
        <v>项</v>
      </c>
    </row>
    <row r="308" s="180" customFormat="1" ht="22" customHeight="1" spans="1:9">
      <c r="A308" s="209" t="s">
        <v>2206</v>
      </c>
      <c r="B308" s="212" t="s">
        <v>1490</v>
      </c>
      <c r="C308" s="213">
        <f>SUMIF('05'!$A$5:$A$360,'15'!A308,'05'!$D$5:$D$360)</f>
        <v>0</v>
      </c>
      <c r="D308" s="213">
        <f>SUMIF('05'!$A$5:$A$332,A308,'05'!$E$5:$E$332)</f>
        <v>4</v>
      </c>
      <c r="E308" s="207">
        <v>0</v>
      </c>
      <c r="F308" s="211">
        <f t="shared" si="30"/>
        <v>0</v>
      </c>
      <c r="G308" s="211">
        <f t="shared" si="26"/>
        <v>0</v>
      </c>
      <c r="H308" s="200" t="str">
        <f t="shared" si="28"/>
        <v>是</v>
      </c>
      <c r="I308" s="180" t="str">
        <f t="shared" si="29"/>
        <v>项</v>
      </c>
    </row>
    <row r="309" ht="36" customHeight="1" spans="1:9">
      <c r="A309" s="215" t="s">
        <v>2207</v>
      </c>
      <c r="B309" s="205" t="s">
        <v>1491</v>
      </c>
      <c r="C309" s="206">
        <f>SUMIF('05'!$A$5:$A$360,'15'!A309,'05'!$D$5:$D$360)</f>
        <v>0</v>
      </c>
      <c r="D309" s="206">
        <f>SUMIF('05'!$A$5:$A$332,A309,'05'!$E$5:$E$332)</f>
        <v>0</v>
      </c>
      <c r="E309" s="147">
        <v>0</v>
      </c>
      <c r="F309" s="203">
        <f t="shared" si="30"/>
        <v>0</v>
      </c>
      <c r="G309" s="203">
        <f t="shared" si="26"/>
        <v>0</v>
      </c>
      <c r="H309" s="204" t="str">
        <f t="shared" si="28"/>
        <v>否</v>
      </c>
      <c r="I309" s="181" t="str">
        <f t="shared" si="29"/>
        <v>项</v>
      </c>
    </row>
    <row r="310" s="181" customFormat="1" ht="36" customHeight="1" spans="1:9">
      <c r="A310" s="215" t="s">
        <v>2208</v>
      </c>
      <c r="B310" s="205" t="s">
        <v>1492</v>
      </c>
      <c r="C310" s="206">
        <f>SUMIF('05'!$A$5:$A$360,'15'!A310,'05'!$D$5:$D$360)</f>
        <v>0</v>
      </c>
      <c r="D310" s="206">
        <f>SUMIF('05'!$A$5:$A$332,A310,'05'!$E$5:$E$332)</f>
        <v>0</v>
      </c>
      <c r="E310" s="147">
        <v>0</v>
      </c>
      <c r="F310" s="203">
        <f t="shared" si="30"/>
        <v>0</v>
      </c>
      <c r="G310" s="203">
        <f t="shared" si="26"/>
        <v>0</v>
      </c>
      <c r="H310" s="204" t="str">
        <f t="shared" si="28"/>
        <v>否</v>
      </c>
      <c r="I310" s="181" t="str">
        <f t="shared" si="29"/>
        <v>项</v>
      </c>
    </row>
    <row r="311" s="180" customFormat="1" ht="22" customHeight="1" spans="1:9">
      <c r="A311" s="209" t="s">
        <v>2209</v>
      </c>
      <c r="B311" s="212" t="s">
        <v>1493</v>
      </c>
      <c r="C311" s="213">
        <f>SUMIF('05'!$A$5:$A$360,'15'!A311,'05'!$D$5:$D$360)</f>
        <v>114</v>
      </c>
      <c r="D311" s="213">
        <f>SUMIF('05'!$A$5:$A$332,A311,'05'!$E$5:$E$332)</f>
        <v>56</v>
      </c>
      <c r="E311" s="207">
        <v>92</v>
      </c>
      <c r="F311" s="211">
        <f t="shared" si="30"/>
        <v>80.7017543859649</v>
      </c>
      <c r="G311" s="211">
        <f t="shared" si="26"/>
        <v>164.285714285714</v>
      </c>
      <c r="H311" s="200" t="str">
        <f t="shared" si="28"/>
        <v>是</v>
      </c>
      <c r="I311" s="180" t="str">
        <f t="shared" si="29"/>
        <v>项</v>
      </c>
    </row>
    <row r="312" s="180" customFormat="1" ht="22" customHeight="1" spans="1:9">
      <c r="A312" s="209" t="s">
        <v>2210</v>
      </c>
      <c r="B312" s="212" t="s">
        <v>1494</v>
      </c>
      <c r="C312" s="213">
        <f>SUMIF('05'!$A$5:$A$360,'15'!A312,'05'!$D$5:$D$360)</f>
        <v>0</v>
      </c>
      <c r="D312" s="213">
        <f>SUMIF('05'!$A$5:$A$332,A312,'05'!$E$5:$E$332)</f>
        <v>70</v>
      </c>
      <c r="E312" s="207">
        <v>0</v>
      </c>
      <c r="F312" s="211">
        <f t="shared" si="30"/>
        <v>0</v>
      </c>
      <c r="G312" s="211">
        <f t="shared" si="26"/>
        <v>0</v>
      </c>
      <c r="H312" s="200" t="str">
        <f t="shared" si="28"/>
        <v>是</v>
      </c>
      <c r="I312" s="180" t="str">
        <f t="shared" si="29"/>
        <v>项</v>
      </c>
    </row>
    <row r="313" s="180" customFormat="1" ht="22" customHeight="1" spans="1:9">
      <c r="A313" s="196" t="s">
        <v>1495</v>
      </c>
      <c r="B313" s="196" t="s">
        <v>1496</v>
      </c>
      <c r="C313" s="197">
        <f>SUM(C314,C327)</f>
        <v>0</v>
      </c>
      <c r="D313" s="197">
        <f>SUM(D314,D327)</f>
        <v>0</v>
      </c>
      <c r="E313" s="197">
        <f>SUM(E314,E327)</f>
        <v>0</v>
      </c>
      <c r="F313" s="198">
        <f t="shared" si="30"/>
        <v>0</v>
      </c>
      <c r="G313" s="199">
        <f t="shared" si="26"/>
        <v>0</v>
      </c>
      <c r="H313" s="200" t="str">
        <f>IF(LEN(A313)=3,"是",IF(B313&lt;&gt;"",IF(SUM(C313:E313)&lt;&gt;0,"是","否"),"否"))</f>
        <v>是</v>
      </c>
      <c r="I313" s="180" t="str">
        <f t="shared" si="29"/>
        <v>类</v>
      </c>
    </row>
    <row r="314" ht="36" customHeight="1" spans="1:9">
      <c r="A314" s="217" t="s">
        <v>2211</v>
      </c>
      <c r="B314" s="202" t="s">
        <v>1497</v>
      </c>
      <c r="C314" s="147">
        <f>SUM(C315:C326)</f>
        <v>0</v>
      </c>
      <c r="D314" s="147">
        <f>SUM(D315:D326)</f>
        <v>0</v>
      </c>
      <c r="E314" s="147">
        <f>SUM(E315:E326)</f>
        <v>0</v>
      </c>
      <c r="F314" s="203">
        <f t="shared" ref="F314:F334" si="31">IF(C314&lt;0,"",IFERROR(E314/C314,0))*100</f>
        <v>0</v>
      </c>
      <c r="G314" s="203">
        <f t="shared" si="26"/>
        <v>0</v>
      </c>
      <c r="H314" s="204" t="str">
        <f>IF(LEN(A314)=3,"是",IF(B314&lt;&gt;"",IF(SUM(C314:E314)&lt;&gt;0,"是","否"),"否"))</f>
        <v>否</v>
      </c>
      <c r="I314" s="181" t="str">
        <f t="shared" si="29"/>
        <v>款</v>
      </c>
    </row>
    <row r="315" ht="36" customHeight="1" spans="1:9">
      <c r="A315" s="217" t="s">
        <v>2212</v>
      </c>
      <c r="B315" s="205" t="s">
        <v>1498</v>
      </c>
      <c r="C315" s="206">
        <f>SUMIF('05'!$A$5:$A$360,'15'!A315,'05'!$D$5:$D$360)</f>
        <v>0</v>
      </c>
      <c r="D315" s="206">
        <f>SUMIF('05'!$A$5:$A$332,A315,'05'!$E$5:$E$332)</f>
        <v>0</v>
      </c>
      <c r="E315" s="147">
        <v>0</v>
      </c>
      <c r="F315" s="203">
        <f t="shared" si="31"/>
        <v>0</v>
      </c>
      <c r="G315" s="203">
        <f t="shared" si="26"/>
        <v>0</v>
      </c>
      <c r="H315" s="204" t="str">
        <f t="shared" si="28"/>
        <v>否</v>
      </c>
      <c r="I315" s="181" t="str">
        <f t="shared" si="29"/>
        <v>项</v>
      </c>
    </row>
    <row r="316" ht="36" customHeight="1" spans="1:9">
      <c r="A316" s="217" t="s">
        <v>2213</v>
      </c>
      <c r="B316" s="205" t="s">
        <v>1499</v>
      </c>
      <c r="C316" s="206">
        <f>SUMIF('05'!$A$5:$A$360,'15'!A316,'05'!$D$5:$D$360)</f>
        <v>0</v>
      </c>
      <c r="D316" s="206">
        <f>SUMIF('05'!$A$5:$A$332,A316,'05'!$E$5:$E$332)</f>
        <v>0</v>
      </c>
      <c r="E316" s="147">
        <v>0</v>
      </c>
      <c r="F316" s="203">
        <f t="shared" si="31"/>
        <v>0</v>
      </c>
      <c r="G316" s="203">
        <f t="shared" si="26"/>
        <v>0</v>
      </c>
      <c r="H316" s="204" t="str">
        <f t="shared" si="28"/>
        <v>否</v>
      </c>
      <c r="I316" s="181" t="str">
        <f t="shared" si="29"/>
        <v>项</v>
      </c>
    </row>
    <row r="317" ht="36" customHeight="1" spans="1:9">
      <c r="A317" s="217" t="s">
        <v>2214</v>
      </c>
      <c r="B317" s="205" t="s">
        <v>1500</v>
      </c>
      <c r="C317" s="206">
        <f>SUMIF('05'!$A$5:$A$360,'15'!A317,'05'!$D$5:$D$360)</f>
        <v>0</v>
      </c>
      <c r="D317" s="206">
        <f>SUMIF('05'!$A$5:$A$332,A317,'05'!$E$5:$E$332)</f>
        <v>0</v>
      </c>
      <c r="E317" s="147">
        <v>0</v>
      </c>
      <c r="F317" s="203">
        <f t="shared" si="31"/>
        <v>0</v>
      </c>
      <c r="G317" s="203">
        <f t="shared" si="26"/>
        <v>0</v>
      </c>
      <c r="H317" s="204" t="str">
        <f t="shared" si="28"/>
        <v>否</v>
      </c>
      <c r="I317" s="181" t="str">
        <f t="shared" si="29"/>
        <v>项</v>
      </c>
    </row>
    <row r="318" ht="36" customHeight="1" spans="1:9">
      <c r="A318" s="217" t="s">
        <v>2215</v>
      </c>
      <c r="B318" s="205" t="s">
        <v>1501</v>
      </c>
      <c r="C318" s="206">
        <f>SUMIF('05'!$A$5:$A$360,'15'!A318,'05'!$D$5:$D$360)</f>
        <v>0</v>
      </c>
      <c r="D318" s="206">
        <f>SUMIF('05'!$A$5:$A$332,A318,'05'!$E$5:$E$332)</f>
        <v>0</v>
      </c>
      <c r="E318" s="147">
        <v>0</v>
      </c>
      <c r="F318" s="203">
        <f t="shared" si="31"/>
        <v>0</v>
      </c>
      <c r="G318" s="203">
        <f t="shared" si="26"/>
        <v>0</v>
      </c>
      <c r="H318" s="204" t="str">
        <f t="shared" si="28"/>
        <v>否</v>
      </c>
      <c r="I318" s="181" t="str">
        <f t="shared" si="29"/>
        <v>项</v>
      </c>
    </row>
    <row r="319" ht="36" customHeight="1" spans="1:9">
      <c r="A319" s="217" t="s">
        <v>2216</v>
      </c>
      <c r="B319" s="205" t="s">
        <v>1502</v>
      </c>
      <c r="C319" s="206">
        <f>SUMIF('05'!$A$5:$A$360,'15'!A319,'05'!$D$5:$D$360)</f>
        <v>0</v>
      </c>
      <c r="D319" s="206">
        <f>SUMIF('05'!$A$5:$A$332,A319,'05'!$E$5:$E$332)</f>
        <v>0</v>
      </c>
      <c r="E319" s="147">
        <v>0</v>
      </c>
      <c r="F319" s="203">
        <f t="shared" si="31"/>
        <v>0</v>
      </c>
      <c r="G319" s="203">
        <f t="shared" si="26"/>
        <v>0</v>
      </c>
      <c r="H319" s="204" t="str">
        <f t="shared" si="28"/>
        <v>否</v>
      </c>
      <c r="I319" s="181" t="str">
        <f t="shared" si="29"/>
        <v>项</v>
      </c>
    </row>
    <row r="320" ht="36" customHeight="1" spans="1:9">
      <c r="A320" s="217" t="s">
        <v>2217</v>
      </c>
      <c r="B320" s="205" t="s">
        <v>1503</v>
      </c>
      <c r="C320" s="206">
        <f>SUMIF('05'!$A$5:$A$360,'15'!A320,'05'!$D$5:$D$360)</f>
        <v>0</v>
      </c>
      <c r="D320" s="206">
        <f>SUMIF('05'!$A$5:$A$332,A320,'05'!$E$5:$E$332)</f>
        <v>0</v>
      </c>
      <c r="E320" s="147">
        <v>0</v>
      </c>
      <c r="F320" s="203">
        <f t="shared" si="31"/>
        <v>0</v>
      </c>
      <c r="G320" s="203">
        <f t="shared" si="26"/>
        <v>0</v>
      </c>
      <c r="H320" s="204" t="str">
        <f t="shared" si="28"/>
        <v>否</v>
      </c>
      <c r="I320" s="181" t="str">
        <f t="shared" si="29"/>
        <v>项</v>
      </c>
    </row>
    <row r="321" ht="36" customHeight="1" spans="1:9">
      <c r="A321" s="217" t="s">
        <v>2218</v>
      </c>
      <c r="B321" s="205" t="s">
        <v>1504</v>
      </c>
      <c r="C321" s="206">
        <f>SUMIF('05'!$A$5:$A$360,'15'!A321,'05'!$D$5:$D$360)</f>
        <v>0</v>
      </c>
      <c r="D321" s="206">
        <f>SUMIF('05'!$A$5:$A$332,A321,'05'!$E$5:$E$332)</f>
        <v>0</v>
      </c>
      <c r="E321" s="147">
        <v>0</v>
      </c>
      <c r="F321" s="203">
        <f t="shared" si="31"/>
        <v>0</v>
      </c>
      <c r="G321" s="203">
        <f t="shared" si="26"/>
        <v>0</v>
      </c>
      <c r="H321" s="204" t="str">
        <f t="shared" si="28"/>
        <v>否</v>
      </c>
      <c r="I321" s="181" t="str">
        <f t="shared" si="29"/>
        <v>项</v>
      </c>
    </row>
    <row r="322" ht="36" customHeight="1" spans="1:9">
      <c r="A322" s="217" t="s">
        <v>2219</v>
      </c>
      <c r="B322" s="205" t="s">
        <v>1505</v>
      </c>
      <c r="C322" s="206">
        <f>SUMIF('05'!$A$5:$A$360,'15'!A322,'05'!$D$5:$D$360)</f>
        <v>0</v>
      </c>
      <c r="D322" s="206">
        <f>SUMIF('05'!$A$5:$A$332,A322,'05'!$E$5:$E$332)</f>
        <v>0</v>
      </c>
      <c r="E322" s="147">
        <v>0</v>
      </c>
      <c r="F322" s="203">
        <f t="shared" si="31"/>
        <v>0</v>
      </c>
      <c r="G322" s="203">
        <f t="shared" si="26"/>
        <v>0</v>
      </c>
      <c r="H322" s="204" t="str">
        <f t="shared" si="28"/>
        <v>否</v>
      </c>
      <c r="I322" s="181" t="str">
        <f t="shared" si="29"/>
        <v>项</v>
      </c>
    </row>
    <row r="323" ht="36" customHeight="1" spans="1:9">
      <c r="A323" s="217" t="s">
        <v>2220</v>
      </c>
      <c r="B323" s="205" t="s">
        <v>1506</v>
      </c>
      <c r="C323" s="206">
        <f>SUMIF('05'!$A$5:$A$360,'15'!A323,'05'!$D$5:$D$360)</f>
        <v>0</v>
      </c>
      <c r="D323" s="206">
        <f>SUMIF('05'!$A$5:$A$332,A323,'05'!$E$5:$E$332)</f>
        <v>0</v>
      </c>
      <c r="E323" s="147">
        <v>0</v>
      </c>
      <c r="F323" s="203">
        <f t="shared" si="31"/>
        <v>0</v>
      </c>
      <c r="G323" s="203">
        <f t="shared" si="26"/>
        <v>0</v>
      </c>
      <c r="H323" s="204" t="str">
        <f t="shared" si="28"/>
        <v>否</v>
      </c>
      <c r="I323" s="181" t="str">
        <f t="shared" si="29"/>
        <v>项</v>
      </c>
    </row>
    <row r="324" ht="36" customHeight="1" spans="1:9">
      <c r="A324" s="217" t="s">
        <v>2221</v>
      </c>
      <c r="B324" s="205" t="s">
        <v>1507</v>
      </c>
      <c r="C324" s="206">
        <f>SUMIF('05'!$A$5:$A$360,'15'!A324,'05'!$D$5:$D$360)</f>
        <v>0</v>
      </c>
      <c r="D324" s="206">
        <f>SUMIF('05'!$A$5:$A$332,A324,'05'!$E$5:$E$332)</f>
        <v>0</v>
      </c>
      <c r="E324" s="147">
        <v>0</v>
      </c>
      <c r="F324" s="203">
        <f t="shared" si="31"/>
        <v>0</v>
      </c>
      <c r="G324" s="203">
        <f t="shared" ref="G324:G334" si="32">IFERROR(IF(D324&lt;0,"",IFERROR(E324/D324,0))*100,0)</f>
        <v>0</v>
      </c>
      <c r="H324" s="204" t="str">
        <f t="shared" si="28"/>
        <v>否</v>
      </c>
      <c r="I324" s="181" t="str">
        <f t="shared" si="29"/>
        <v>项</v>
      </c>
    </row>
    <row r="325" ht="36" customHeight="1" spans="1:9">
      <c r="A325" s="217" t="s">
        <v>2222</v>
      </c>
      <c r="B325" s="205" t="s">
        <v>1508</v>
      </c>
      <c r="C325" s="206">
        <f>SUMIF('05'!$A$5:$A$360,'15'!A325,'05'!$D$5:$D$360)</f>
        <v>0</v>
      </c>
      <c r="D325" s="206">
        <f>SUMIF('05'!$A$5:$A$332,A325,'05'!$E$5:$E$332)</f>
        <v>0</v>
      </c>
      <c r="E325" s="147">
        <v>0</v>
      </c>
      <c r="F325" s="203">
        <f t="shared" si="31"/>
        <v>0</v>
      </c>
      <c r="G325" s="203">
        <f t="shared" si="32"/>
        <v>0</v>
      </c>
      <c r="H325" s="204" t="str">
        <f t="shared" si="28"/>
        <v>否</v>
      </c>
      <c r="I325" s="181" t="str">
        <f t="shared" si="29"/>
        <v>项</v>
      </c>
    </row>
    <row r="326" ht="36" customHeight="1" spans="1:9">
      <c r="A326" s="217" t="s">
        <v>2223</v>
      </c>
      <c r="B326" s="205" t="s">
        <v>1509</v>
      </c>
      <c r="C326" s="206">
        <f>SUMIF('05'!$A$5:$A$360,'15'!A326,'05'!$D$5:$D$360)</f>
        <v>0</v>
      </c>
      <c r="D326" s="206">
        <f>SUMIF('05'!$A$5:$A$332,A326,'05'!$E$5:$E$332)</f>
        <v>0</v>
      </c>
      <c r="E326" s="147">
        <v>0</v>
      </c>
      <c r="F326" s="203">
        <f t="shared" si="31"/>
        <v>0</v>
      </c>
      <c r="G326" s="203">
        <f t="shared" si="32"/>
        <v>0</v>
      </c>
      <c r="H326" s="204" t="str">
        <f t="shared" si="28"/>
        <v>否</v>
      </c>
      <c r="I326" s="181" t="str">
        <f t="shared" si="29"/>
        <v>项</v>
      </c>
    </row>
    <row r="327" ht="36" customHeight="1" spans="1:9">
      <c r="A327" s="217" t="s">
        <v>2224</v>
      </c>
      <c r="B327" s="202" t="s">
        <v>1510</v>
      </c>
      <c r="C327" s="147">
        <f>SUM(C328:C333)</f>
        <v>0</v>
      </c>
      <c r="D327" s="147">
        <f>SUM(D328:D333)</f>
        <v>0</v>
      </c>
      <c r="E327" s="147">
        <f>SUM(E328:E333)</f>
        <v>0</v>
      </c>
      <c r="F327" s="203">
        <f t="shared" si="31"/>
        <v>0</v>
      </c>
      <c r="G327" s="203">
        <f t="shared" si="32"/>
        <v>0</v>
      </c>
      <c r="H327" s="204" t="str">
        <f>IF(LEN(A327)=3,"是",IF(B327&lt;&gt;"",IF(SUM(C327:E327)&lt;&gt;0,"是","否"),"否"))</f>
        <v>否</v>
      </c>
      <c r="I327" s="181" t="str">
        <f t="shared" si="29"/>
        <v>款</v>
      </c>
    </row>
    <row r="328" ht="36" customHeight="1" spans="1:9">
      <c r="A328" s="217" t="s">
        <v>2225</v>
      </c>
      <c r="B328" s="205" t="s">
        <v>961</v>
      </c>
      <c r="C328" s="206">
        <f>SUMIF('05'!$A$5:$A$360,'15'!A328,'05'!$D$5:$D$360)</f>
        <v>0</v>
      </c>
      <c r="D328" s="206">
        <f>SUMIF('05'!$A$5:$A$332,A328,'05'!$E$5:$E$332)</f>
        <v>0</v>
      </c>
      <c r="E328" s="147">
        <v>0</v>
      </c>
      <c r="F328" s="203">
        <f t="shared" si="31"/>
        <v>0</v>
      </c>
      <c r="G328" s="203">
        <f t="shared" si="32"/>
        <v>0</v>
      </c>
      <c r="H328" s="204" t="str">
        <f t="shared" si="28"/>
        <v>否</v>
      </c>
      <c r="I328" s="181" t="str">
        <f t="shared" si="29"/>
        <v>项</v>
      </c>
    </row>
    <row r="329" ht="36" customHeight="1" spans="1:9">
      <c r="A329" s="217" t="s">
        <v>2226</v>
      </c>
      <c r="B329" s="205" t="s">
        <v>999</v>
      </c>
      <c r="C329" s="206">
        <f>SUMIF('05'!$A$5:$A$360,'15'!A329,'05'!$D$5:$D$360)</f>
        <v>0</v>
      </c>
      <c r="D329" s="206">
        <f>SUMIF('05'!$A$5:$A$332,A329,'05'!$E$5:$E$332)</f>
        <v>0</v>
      </c>
      <c r="E329" s="147">
        <v>0</v>
      </c>
      <c r="F329" s="203">
        <f t="shared" si="31"/>
        <v>0</v>
      </c>
      <c r="G329" s="203">
        <f t="shared" si="32"/>
        <v>0</v>
      </c>
      <c r="H329" s="204" t="str">
        <f t="shared" si="28"/>
        <v>否</v>
      </c>
      <c r="I329" s="181" t="str">
        <f t="shared" si="29"/>
        <v>项</v>
      </c>
    </row>
    <row r="330" ht="36" customHeight="1" spans="1:9">
      <c r="A330" s="217" t="s">
        <v>2227</v>
      </c>
      <c r="B330" s="205" t="s">
        <v>1511</v>
      </c>
      <c r="C330" s="206">
        <f>SUMIF('05'!$A$5:$A$360,'15'!A330,'05'!$D$5:$D$360)</f>
        <v>0</v>
      </c>
      <c r="D330" s="206">
        <f>SUMIF('05'!$A$5:$A$332,A330,'05'!$E$5:$E$332)</f>
        <v>0</v>
      </c>
      <c r="E330" s="147">
        <v>0</v>
      </c>
      <c r="F330" s="203">
        <f t="shared" si="31"/>
        <v>0</v>
      </c>
      <c r="G330" s="203">
        <f t="shared" si="32"/>
        <v>0</v>
      </c>
      <c r="H330" s="204" t="str">
        <f t="shared" si="28"/>
        <v>否</v>
      </c>
      <c r="I330" s="181" t="str">
        <f t="shared" si="29"/>
        <v>项</v>
      </c>
    </row>
    <row r="331" ht="36" customHeight="1" spans="1:9">
      <c r="A331" s="217" t="s">
        <v>2228</v>
      </c>
      <c r="B331" s="205" t="s">
        <v>1512</v>
      </c>
      <c r="C331" s="206">
        <f>SUMIF('05'!$A$5:$A$360,'15'!A331,'05'!$D$5:$D$360)</f>
        <v>0</v>
      </c>
      <c r="D331" s="206">
        <f>SUMIF('05'!$A$5:$A$332,A331,'05'!$E$5:$E$332)</f>
        <v>0</v>
      </c>
      <c r="E331" s="147">
        <v>0</v>
      </c>
      <c r="F331" s="203">
        <f t="shared" si="31"/>
        <v>0</v>
      </c>
      <c r="G331" s="203">
        <f t="shared" si="32"/>
        <v>0</v>
      </c>
      <c r="H331" s="204" t="str">
        <f t="shared" si="28"/>
        <v>否</v>
      </c>
      <c r="I331" s="181" t="str">
        <f t="shared" si="29"/>
        <v>项</v>
      </c>
    </row>
    <row r="332" ht="36" customHeight="1" spans="1:9">
      <c r="A332" s="217" t="s">
        <v>2229</v>
      </c>
      <c r="B332" s="205" t="s">
        <v>1513</v>
      </c>
      <c r="C332" s="206">
        <f>SUMIF('05'!$A$5:$A$360,'15'!A332,'05'!$D$5:$D$360)</f>
        <v>0</v>
      </c>
      <c r="D332" s="206">
        <f>SUMIF('05'!$A$5:$A$332,A332,'05'!$E$5:$E$332)</f>
        <v>0</v>
      </c>
      <c r="E332" s="147">
        <v>0</v>
      </c>
      <c r="F332" s="203">
        <f t="shared" si="31"/>
        <v>0</v>
      </c>
      <c r="G332" s="203">
        <f t="shared" si="32"/>
        <v>0</v>
      </c>
      <c r="H332" s="204" t="str">
        <f t="shared" si="28"/>
        <v>否</v>
      </c>
      <c r="I332" s="181" t="str">
        <f t="shared" si="29"/>
        <v>项</v>
      </c>
    </row>
    <row r="333" ht="36" customHeight="1" spans="1:9">
      <c r="A333" s="217" t="s">
        <v>2230</v>
      </c>
      <c r="B333" s="205" t="s">
        <v>1514</v>
      </c>
      <c r="C333" s="206">
        <f>SUMIF('05'!$A$5:$A$360,'15'!A333,'05'!$D$5:$D$360)</f>
        <v>0</v>
      </c>
      <c r="D333" s="206">
        <f>SUMIF('05'!$A$5:$A$332,A333,'05'!$E$5:$E$332)</f>
        <v>0</v>
      </c>
      <c r="E333" s="147">
        <v>0</v>
      </c>
      <c r="F333" s="203">
        <f t="shared" si="31"/>
        <v>0</v>
      </c>
      <c r="G333" s="203">
        <f t="shared" si="32"/>
        <v>0</v>
      </c>
      <c r="H333" s="204" t="str">
        <f t="shared" si="28"/>
        <v>否</v>
      </c>
      <c r="I333" s="181" t="str">
        <f t="shared" si="29"/>
        <v>项</v>
      </c>
    </row>
    <row r="334" s="180" customFormat="1" ht="22" customHeight="1" spans="1:9">
      <c r="A334" s="222"/>
      <c r="B334" s="223" t="s">
        <v>2231</v>
      </c>
      <c r="C334" s="197">
        <f>SUM(C4,C11,C19,C42,C47,C54,C70,C131,C170,C220,C229,C233,C237,C241,C246,C278,C296,C313)</f>
        <v>26384</v>
      </c>
      <c r="D334" s="197">
        <f>SUM(D4,D11,D19,D42,D47,D54,D70,D131,D170,D220,D229,D233,D237,D241,D246,D278,D296,D313)</f>
        <v>94702</v>
      </c>
      <c r="E334" s="197">
        <f>ROUND(SUM(E4,E11,E19,E42,E47,E54,E70,E131,E170,E220,E229,E233,E237,E241,E246,E278,E296,E313),0)</f>
        <v>32189</v>
      </c>
      <c r="F334" s="198">
        <f t="shared" si="31"/>
        <v>122.001970891449</v>
      </c>
      <c r="G334" s="199">
        <f t="shared" si="32"/>
        <v>33.989778462968</v>
      </c>
      <c r="H334" s="200" t="str">
        <f>IF(LEN(A334)=3,"是",IF(B334&lt;&gt;"",IF(SUM(C334:E334)&lt;&gt;0,"是","否"),"否"))</f>
        <v>是</v>
      </c>
    </row>
    <row r="335" s="180" customFormat="1" ht="22" customHeight="1" spans="1:9">
      <c r="A335" s="224" t="s">
        <v>2232</v>
      </c>
      <c r="B335" s="225" t="s">
        <v>164</v>
      </c>
      <c r="C335" s="197">
        <f>SUM(C336,C349,C351,C353,C354)</f>
        <v>10814</v>
      </c>
      <c r="D335" s="197">
        <f>SUM(D336,D349,D351,D353,D354)</f>
        <v>4269</v>
      </c>
      <c r="E335" s="197">
        <f>SUM(E336,E349,E351,E353,E354)</f>
        <v>0</v>
      </c>
      <c r="F335" s="226"/>
      <c r="G335" s="199">
        <f t="shared" ref="G335:G359" si="33">IFERROR(IF(D335&lt;0,"",IFERROR(E335/D335,0))*100,0)</f>
        <v>0</v>
      </c>
      <c r="H335" s="200" t="str">
        <f t="shared" ref="H335:H350" si="34">IF(LEN(A335)=3,"是",IF(B335&lt;&gt;"",IF(SUM(C335:E335)&lt;&gt;0,"是","否"),"是"))</f>
        <v>是</v>
      </c>
    </row>
    <row r="336" ht="36" customHeight="1" spans="1:9">
      <c r="A336" s="227" t="s">
        <v>2233</v>
      </c>
      <c r="B336" s="228" t="s">
        <v>1516</v>
      </c>
      <c r="C336" s="229">
        <f>SUM(C337:C348)</f>
        <v>0</v>
      </c>
      <c r="D336" s="229">
        <f>SUM(D337:D348)</f>
        <v>0</v>
      </c>
      <c r="E336" s="230">
        <f>SUM(E337:E348)</f>
        <v>0</v>
      </c>
      <c r="F336" s="231"/>
      <c r="G336" s="232">
        <f t="shared" si="33"/>
        <v>0</v>
      </c>
      <c r="H336" s="204" t="str">
        <f t="shared" si="34"/>
        <v>否</v>
      </c>
    </row>
    <row r="337" ht="36" customHeight="1" spans="1:8">
      <c r="A337" s="233" t="s">
        <v>1517</v>
      </c>
      <c r="B337" s="205" t="s">
        <v>1518</v>
      </c>
      <c r="C337" s="206">
        <f>SUMIF('05'!$A$334:$A$355,A337,'05'!$D$334:$D$355)</f>
        <v>0</v>
      </c>
      <c r="D337" s="206">
        <f>SUMIF('05'!A334:A355,A337,'05'!E334:E355)</f>
        <v>0</v>
      </c>
      <c r="E337" s="234"/>
      <c r="F337" s="235"/>
      <c r="G337" s="203">
        <f t="shared" si="33"/>
        <v>0</v>
      </c>
      <c r="H337" s="204" t="str">
        <f t="shared" si="34"/>
        <v>否</v>
      </c>
    </row>
    <row r="338" ht="36" customHeight="1" spans="1:8">
      <c r="A338" s="233" t="s">
        <v>1519</v>
      </c>
      <c r="B338" s="205" t="s">
        <v>100</v>
      </c>
      <c r="C338" s="206">
        <f>SUMIF('05'!$A$334:$A$355,A338,'05'!$D$334:$D$355)</f>
        <v>0</v>
      </c>
      <c r="D338" s="206">
        <f>SUMIF('05'!A335:A356,A338,'05'!E335:E356)</f>
        <v>0</v>
      </c>
      <c r="E338" s="234"/>
      <c r="F338" s="235"/>
      <c r="G338" s="203">
        <f t="shared" si="33"/>
        <v>0</v>
      </c>
      <c r="H338" s="204" t="str">
        <f t="shared" si="34"/>
        <v>否</v>
      </c>
    </row>
    <row r="339" ht="36" customHeight="1" spans="1:8">
      <c r="A339" s="233" t="s">
        <v>1520</v>
      </c>
      <c r="B339" s="205" t="s">
        <v>101</v>
      </c>
      <c r="C339" s="206">
        <f>SUMIF('05'!$A$334:$A$355,A339,'05'!$D$334:$D$355)</f>
        <v>0</v>
      </c>
      <c r="D339" s="206">
        <f>SUMIF('05'!A336:A357,A339,'05'!E336:E357)</f>
        <v>0</v>
      </c>
      <c r="E339" s="234"/>
      <c r="F339" s="235"/>
      <c r="G339" s="203">
        <f t="shared" si="33"/>
        <v>0</v>
      </c>
      <c r="H339" s="204" t="str">
        <f t="shared" si="34"/>
        <v>否</v>
      </c>
    </row>
    <row r="340" ht="36" customHeight="1" spans="1:8">
      <c r="A340" s="233" t="s">
        <v>1521</v>
      </c>
      <c r="B340" s="205" t="s">
        <v>102</v>
      </c>
      <c r="C340" s="206">
        <f>SUMIF('05'!$A$334:$A$355,A340,'05'!$D$334:$D$355)</f>
        <v>0</v>
      </c>
      <c r="D340" s="206">
        <f>SUMIF('05'!A337:A360,A340,'05'!E337:E360)</f>
        <v>0</v>
      </c>
      <c r="E340" s="234"/>
      <c r="F340" s="235"/>
      <c r="G340" s="203">
        <f t="shared" si="33"/>
        <v>0</v>
      </c>
      <c r="H340" s="204" t="str">
        <f t="shared" si="34"/>
        <v>否</v>
      </c>
    </row>
    <row r="341" ht="36" customHeight="1" spans="1:8">
      <c r="A341" s="233" t="s">
        <v>1522</v>
      </c>
      <c r="B341" s="205" t="s">
        <v>104</v>
      </c>
      <c r="C341" s="206">
        <f>SUMIF('05'!$A$334:$A$355,A341,'05'!$D$334:$D$355)</f>
        <v>0</v>
      </c>
      <c r="D341" s="206">
        <f>SUMIF('05'!A338:A361,A341,'05'!E338:E361)</f>
        <v>0</v>
      </c>
      <c r="E341" s="234"/>
      <c r="F341" s="235"/>
      <c r="G341" s="203">
        <f t="shared" si="33"/>
        <v>0</v>
      </c>
      <c r="H341" s="204" t="str">
        <f t="shared" si="34"/>
        <v>否</v>
      </c>
    </row>
    <row r="342" ht="36" customHeight="1" spans="1:8">
      <c r="A342" s="233" t="s">
        <v>1523</v>
      </c>
      <c r="B342" s="205" t="s">
        <v>105</v>
      </c>
      <c r="C342" s="206">
        <f>SUMIF('05'!$A$334:$A$355,A342,'05'!$D$334:$D$355)</f>
        <v>0</v>
      </c>
      <c r="D342" s="206">
        <f>SUMIF('05'!A339:A362,A342,'05'!E339:E362)</f>
        <v>0</v>
      </c>
      <c r="E342" s="234"/>
      <c r="F342" s="235"/>
      <c r="G342" s="203">
        <f t="shared" si="33"/>
        <v>0</v>
      </c>
      <c r="H342" s="204" t="str">
        <f t="shared" si="34"/>
        <v>否</v>
      </c>
    </row>
    <row r="343" ht="36" customHeight="1" spans="1:8">
      <c r="A343" s="233" t="s">
        <v>1524</v>
      </c>
      <c r="B343" s="205" t="s">
        <v>106</v>
      </c>
      <c r="C343" s="206">
        <f>SUMIF('05'!$A$334:$A$355,A343,'05'!$D$334:$D$355)</f>
        <v>0</v>
      </c>
      <c r="D343" s="206">
        <f>SUMIF('05'!A340:A363,A343,'05'!E340:E363)</f>
        <v>0</v>
      </c>
      <c r="E343" s="234"/>
      <c r="F343" s="235"/>
      <c r="G343" s="203">
        <f t="shared" si="33"/>
        <v>0</v>
      </c>
      <c r="H343" s="204" t="str">
        <f t="shared" si="34"/>
        <v>否</v>
      </c>
    </row>
    <row r="344" ht="36" customHeight="1" spans="1:8">
      <c r="A344" s="233" t="s">
        <v>1525</v>
      </c>
      <c r="B344" s="205" t="s">
        <v>107</v>
      </c>
      <c r="C344" s="206">
        <f>SUMIF('05'!$A$334:$A$355,A344,'05'!$D$334:$D$355)</f>
        <v>0</v>
      </c>
      <c r="D344" s="206">
        <f>SUMIF('05'!A341:A364,A344,'05'!E341:E364)</f>
        <v>0</v>
      </c>
      <c r="E344" s="234"/>
      <c r="F344" s="235"/>
      <c r="G344" s="203">
        <f t="shared" si="33"/>
        <v>0</v>
      </c>
      <c r="H344" s="204" t="str">
        <f t="shared" si="34"/>
        <v>否</v>
      </c>
    </row>
    <row r="345" ht="36" customHeight="1" spans="1:8">
      <c r="A345" s="233" t="s">
        <v>1526</v>
      </c>
      <c r="B345" s="205" t="s">
        <v>108</v>
      </c>
      <c r="C345" s="206">
        <f>SUMIF('05'!$A$334:$A$355,A345,'05'!$D$334:$D$355)</f>
        <v>0</v>
      </c>
      <c r="D345" s="206">
        <f>SUMIF('05'!A342:A365,A345,'05'!E342:E365)</f>
        <v>0</v>
      </c>
      <c r="E345" s="234"/>
      <c r="F345" s="235"/>
      <c r="G345" s="203">
        <f t="shared" si="33"/>
        <v>0</v>
      </c>
      <c r="H345" s="204" t="str">
        <f t="shared" si="34"/>
        <v>否</v>
      </c>
    </row>
    <row r="346" ht="36" customHeight="1" spans="1:8">
      <c r="A346" s="233">
        <v>2300412</v>
      </c>
      <c r="B346" s="205" t="s">
        <v>111</v>
      </c>
      <c r="C346" s="206">
        <f>SUMIF('05'!$A$334:$A$355,A346,'05'!$D$334:$D$355)</f>
        <v>0</v>
      </c>
      <c r="D346" s="206">
        <f>SUMIF('05'!A343:A366,A346,'05'!E343:E366)</f>
        <v>0</v>
      </c>
      <c r="E346" s="234"/>
      <c r="F346" s="235"/>
      <c r="G346" s="203">
        <f t="shared" si="33"/>
        <v>0</v>
      </c>
      <c r="H346" s="204" t="str">
        <f t="shared" si="34"/>
        <v>否</v>
      </c>
    </row>
    <row r="347" ht="36" customHeight="1" spans="1:8">
      <c r="A347" s="233">
        <v>2300413</v>
      </c>
      <c r="B347" s="205" t="s">
        <v>2234</v>
      </c>
      <c r="C347" s="206">
        <f>SUMIF('05'!$A$334:$A$355,A347,'05'!$D$334:$D$355)</f>
        <v>0</v>
      </c>
      <c r="D347" s="206">
        <f>SUMIF('05'!A344:A367,A347,'05'!E344:E367)</f>
        <v>0</v>
      </c>
      <c r="E347" s="234"/>
      <c r="F347" s="235"/>
      <c r="G347" s="203">
        <f t="shared" si="33"/>
        <v>0</v>
      </c>
      <c r="H347" s="204" t="str">
        <f t="shared" si="34"/>
        <v>否</v>
      </c>
    </row>
    <row r="348" ht="36" customHeight="1" spans="1:8">
      <c r="A348" s="233" t="s">
        <v>1528</v>
      </c>
      <c r="B348" s="205" t="s">
        <v>345</v>
      </c>
      <c r="C348" s="206">
        <f>SUMIF('05'!$A$334:$A$355,A348,'05'!$D$334:$D$355)</f>
        <v>0</v>
      </c>
      <c r="D348" s="206">
        <f>SUMIF('05'!A345:A368,A348,'05'!E345:E368)</f>
        <v>0</v>
      </c>
      <c r="E348" s="234"/>
      <c r="F348" s="235"/>
      <c r="G348" s="203">
        <f t="shared" si="33"/>
        <v>0</v>
      </c>
      <c r="H348" s="204" t="str">
        <f t="shared" si="34"/>
        <v>否</v>
      </c>
    </row>
    <row r="349" s="180" customFormat="1" ht="22" customHeight="1" spans="1:8">
      <c r="A349" s="236" t="s">
        <v>2235</v>
      </c>
      <c r="B349" s="237" t="s">
        <v>165</v>
      </c>
      <c r="C349" s="220">
        <f>C350</f>
        <v>2003</v>
      </c>
      <c r="D349" s="220">
        <f>D350</f>
        <v>972</v>
      </c>
      <c r="E349" s="238">
        <f>E350</f>
        <v>0</v>
      </c>
      <c r="F349" s="239"/>
      <c r="G349" s="211">
        <f t="shared" si="33"/>
        <v>0</v>
      </c>
      <c r="H349" s="200" t="str">
        <f t="shared" si="34"/>
        <v>是</v>
      </c>
    </row>
    <row r="350" s="180" customFormat="1" ht="22" customHeight="1" spans="1:8">
      <c r="A350" s="236" t="s">
        <v>1529</v>
      </c>
      <c r="B350" s="212" t="s">
        <v>1530</v>
      </c>
      <c r="C350" s="213">
        <f>SUMIF('05'!$A$334:$A$355,A350,'05'!$D$334:$D$355)</f>
        <v>2003</v>
      </c>
      <c r="D350" s="213">
        <f>SUMIF('05'!A347:A369,A350,'05'!E347:E369)</f>
        <v>972</v>
      </c>
      <c r="E350" s="240"/>
      <c r="F350" s="239"/>
      <c r="G350" s="211">
        <f t="shared" si="33"/>
        <v>0</v>
      </c>
      <c r="H350" s="200" t="str">
        <f t="shared" si="34"/>
        <v>是</v>
      </c>
    </row>
    <row r="351" s="180" customFormat="1" ht="22" customHeight="1" spans="1:8">
      <c r="A351" s="241" t="s">
        <v>2236</v>
      </c>
      <c r="B351" s="237" t="s">
        <v>168</v>
      </c>
      <c r="C351" s="207">
        <f>C352</f>
        <v>8000</v>
      </c>
      <c r="D351" s="207">
        <f>D352</f>
        <v>924</v>
      </c>
      <c r="E351" s="207">
        <f>E352</f>
        <v>0</v>
      </c>
      <c r="F351" s="239"/>
      <c r="G351" s="211">
        <f t="shared" si="33"/>
        <v>0</v>
      </c>
      <c r="H351" s="200" t="str">
        <f>IF(LEN(A351)=7,"是",IF(B351&lt;&gt;"",IF(SUM(C351:E351)&lt;&gt;0,"是","否"),"是"))</f>
        <v>是</v>
      </c>
    </row>
    <row r="352" ht="36" customHeight="1" spans="1:8">
      <c r="A352" s="242" t="s">
        <v>1531</v>
      </c>
      <c r="B352" s="205" t="s">
        <v>1532</v>
      </c>
      <c r="C352" s="206">
        <f>SUMIF('05'!$A$334:$A$355,A352,'05'!$D$334:$D$355)</f>
        <v>8000</v>
      </c>
      <c r="D352" s="206">
        <f>SUMIF('05'!A349:A371,A352,'05'!E349:E371)</f>
        <v>924</v>
      </c>
      <c r="E352" s="147"/>
      <c r="F352" s="235"/>
      <c r="G352" s="203">
        <f t="shared" si="33"/>
        <v>0</v>
      </c>
      <c r="H352" s="204" t="s">
        <v>45</v>
      </c>
    </row>
    <row r="353" s="180" customFormat="1" ht="22" customHeight="1" spans="1:8">
      <c r="A353" s="236" t="s">
        <v>2237</v>
      </c>
      <c r="B353" s="237" t="s">
        <v>1533</v>
      </c>
      <c r="C353" s="213">
        <f>SUMIF('05'!$A$334:$A$355,A353,'05'!$D$334:$D$355)</f>
        <v>0</v>
      </c>
      <c r="D353" s="213">
        <f>SUMIF('05'!A350:A372,A353,'05'!E350:E372)</f>
        <v>2373</v>
      </c>
      <c r="E353" s="207"/>
      <c r="F353" s="239"/>
      <c r="G353" s="211">
        <f t="shared" si="33"/>
        <v>0</v>
      </c>
      <c r="H353" s="200" t="str">
        <f>IF(LEN(A353)=7,"是",IF(B353&lt;&gt;"",IF(SUM(C353:E353)&lt;&gt;0,"是","否"),"是"))</f>
        <v>是</v>
      </c>
    </row>
    <row r="354" s="180" customFormat="1" ht="22" customHeight="1" spans="1:8">
      <c r="A354" s="236">
        <v>23022</v>
      </c>
      <c r="B354" s="237" t="s">
        <v>1988</v>
      </c>
      <c r="C354" s="213">
        <f>C355</f>
        <v>811</v>
      </c>
      <c r="D354" s="240">
        <f>D355</f>
        <v>0</v>
      </c>
      <c r="E354" s="240">
        <f>E355</f>
        <v>0</v>
      </c>
      <c r="F354" s="239"/>
      <c r="G354" s="211">
        <f t="shared" si="33"/>
        <v>0</v>
      </c>
      <c r="H354" s="200" t="str">
        <f>IF(LEN(A354)=7,"是",IF(B354&lt;&gt;"",IF(SUM(C354:E354)&lt;&gt;0,"是","否"),"是"))</f>
        <v>是</v>
      </c>
    </row>
    <row r="355" ht="38.1" customHeight="1" spans="1:8">
      <c r="A355" s="233">
        <v>2302201</v>
      </c>
      <c r="B355" s="205" t="s">
        <v>1989</v>
      </c>
      <c r="C355" s="206">
        <v>811</v>
      </c>
      <c r="D355" s="206">
        <f>SUMIF('05'!A352:A374,A355,'05'!E352:E374)</f>
        <v>0</v>
      </c>
      <c r="E355" s="147"/>
      <c r="F355" s="235"/>
      <c r="G355" s="203">
        <f t="shared" si="33"/>
        <v>0</v>
      </c>
      <c r="H355" s="204" t="s">
        <v>45</v>
      </c>
    </row>
    <row r="356" s="180" customFormat="1" ht="22" customHeight="1" spans="1:8">
      <c r="A356" s="236" t="s">
        <v>2238</v>
      </c>
      <c r="B356" s="243" t="s">
        <v>1534</v>
      </c>
      <c r="C356" s="244">
        <f>SUM(C357:C358)</f>
        <v>67900</v>
      </c>
      <c r="D356" s="244">
        <f>SUM(D357:D358)</f>
        <v>92100</v>
      </c>
      <c r="E356" s="244">
        <f>SUM(E357:E358)</f>
        <v>45060</v>
      </c>
      <c r="F356" s="239"/>
      <c r="G356" s="199">
        <f t="shared" si="33"/>
        <v>48.9250814332248</v>
      </c>
      <c r="H356" s="200" t="str">
        <f>IF(LEN(A356)=7,"是",IF(B356&lt;&gt;"",IF(SUM(C356:E356)&lt;&gt;0,"是","否"),"是"))</f>
        <v>是</v>
      </c>
    </row>
    <row r="357" s="180" customFormat="1" ht="22" customHeight="1" spans="1:8">
      <c r="A357" s="236"/>
      <c r="B357" s="237" t="s">
        <v>1535</v>
      </c>
      <c r="C357" s="207">
        <f>'05'!D356</f>
        <v>6240</v>
      </c>
      <c r="D357" s="207">
        <f>'05'!E356</f>
        <v>6240</v>
      </c>
      <c r="E357" s="207">
        <v>4510</v>
      </c>
      <c r="F357" s="239"/>
      <c r="G357" s="211">
        <f t="shared" si="33"/>
        <v>72.275641025641</v>
      </c>
      <c r="H357" s="200" t="str">
        <f>IF(LEN(A357)=7,"是",IF(B357&lt;&gt;"",IF(SUM(C357:E357)&lt;&gt;0,"是","否"),"是"))</f>
        <v>是</v>
      </c>
    </row>
    <row r="358" s="180" customFormat="1" ht="22" customHeight="1" spans="1:8">
      <c r="A358" s="236"/>
      <c r="B358" s="237" t="s">
        <v>1536</v>
      </c>
      <c r="C358" s="207">
        <f>'05'!D357</f>
        <v>61660</v>
      </c>
      <c r="D358" s="207">
        <f>'05'!E357</f>
        <v>85860</v>
      </c>
      <c r="E358" s="207">
        <v>40550</v>
      </c>
      <c r="F358" s="239"/>
      <c r="G358" s="211">
        <f t="shared" si="33"/>
        <v>47.2280456557186</v>
      </c>
      <c r="H358" s="200" t="str">
        <f>IF(LEN(A358)=7,"是",IF(B358&lt;&gt;"",IF(SUM(C358:E358)&lt;&gt;0,"是","否"),"是"))</f>
        <v>是</v>
      </c>
    </row>
    <row r="359" s="180" customFormat="1" ht="22" customHeight="1" spans="1:8">
      <c r="A359" s="245"/>
      <c r="B359" s="246" t="s">
        <v>182</v>
      </c>
      <c r="C359" s="244">
        <f>SUM(C334:C335,C356)</f>
        <v>105098</v>
      </c>
      <c r="D359" s="244">
        <f>SUM(D334:D335,D356)</f>
        <v>191071</v>
      </c>
      <c r="E359" s="244">
        <f>SUM(E334:E335,E356)</f>
        <v>77249</v>
      </c>
      <c r="F359" s="226"/>
      <c r="G359" s="199">
        <f t="shared" si="33"/>
        <v>40.4294738605021</v>
      </c>
      <c r="H359" s="200" t="str">
        <f>IF(LEN(A359)=7,"是",IF(B359&lt;&gt;"",IF(SUM(C359:E359)&lt;&gt;0,"是","否"),"是"))</f>
        <v>是</v>
      </c>
    </row>
    <row r="360" s="180" customFormat="1" ht="22" customHeight="1" spans="1:8">
      <c r="B360" s="247" t="s">
        <v>2239</v>
      </c>
      <c r="C360" s="248"/>
      <c r="D360" s="248"/>
      <c r="E360" s="248"/>
      <c r="F360" s="248"/>
      <c r="G360" s="248"/>
      <c r="H360" s="249"/>
    </row>
    <row r="361" ht="6" customHeight="1" spans="1:8">
      <c r="B361" s="187"/>
      <c r="C361" s="187"/>
      <c r="D361" s="187"/>
      <c r="E361" s="187"/>
      <c r="F361" s="187"/>
      <c r="G361" s="187"/>
    </row>
    <row r="362" ht="57" customHeight="1" spans="1:8">
      <c r="B362" s="250"/>
      <c r="C362" s="250"/>
      <c r="D362" s="250"/>
      <c r="E362" s="250"/>
      <c r="F362" s="250"/>
      <c r="G362" s="250"/>
    </row>
    <row r="363" ht="30.6" spans="1:8">
      <c r="B363" s="251" t="s">
        <v>136</v>
      </c>
      <c r="C363" s="251" t="b">
        <f>C359='14'!C60</f>
        <v>1</v>
      </c>
      <c r="D363" s="251" t="b">
        <f>D359='14'!D60</f>
        <v>1</v>
      </c>
      <c r="E363" s="251" t="b">
        <f>E359='14'!E60</f>
        <v>1</v>
      </c>
    </row>
    <row r="364" ht="30.6" spans="1:8">
      <c r="B364" s="251" t="s">
        <v>137</v>
      </c>
      <c r="C364" s="252">
        <f>C359-'14'!C60</f>
        <v>0</v>
      </c>
      <c r="D364" s="253">
        <f>D359-'14'!D60</f>
        <v>0</v>
      </c>
      <c r="E364" s="254">
        <f>E359-'14'!E60</f>
        <v>0</v>
      </c>
    </row>
    <row r="366" spans="1:8">
      <c r="C366" s="255"/>
      <c r="D366" s="255"/>
    </row>
    <row r="367" spans="1:8">
      <c r="C367" s="255"/>
      <c r="D367" s="255"/>
    </row>
    <row r="368" spans="1:8">
      <c r="C368" s="255"/>
      <c r="D368" s="255"/>
    </row>
    <row r="369" spans="3:9">
      <c r="C369" s="255"/>
      <c r="D369" s="255"/>
    </row>
    <row r="371" spans="3:9">
      <c r="C371" s="255"/>
      <c r="D371" s="255"/>
    </row>
    <row r="372" spans="3:9">
      <c r="F372" s="183">
        <f>IF(C334&lt;&gt;0,IF((E334/C334-1)&lt;-30%,"",IF((E334/C334-1)&gt;30%,"",E334/C334-1)),"")</f>
        <v>0.220019708914494</v>
      </c>
      <c r="H372" s="184" t="str">
        <f>IF(LEN(A359)=3,"是",IF(B359&lt;&gt;"",IF(SUM(C359:E359)&lt;&gt;0,"是","否"),"是"))</f>
        <v>是</v>
      </c>
      <c r="I372" s="181" t="str">
        <f>IF(LEN(A333)=3,"类",IF(LEN(A333)=5,"款","项"))</f>
        <v>项</v>
      </c>
    </row>
  </sheetData>
  <autoFilter xmlns:etc="http://www.wps.cn/officeDocument/2017/etCustomData" ref="A3:I360" etc:filterBottomFollowUsedRange="0">
    <extLst/>
  </autoFilter>
  <mergeCells count="3">
    <mergeCell ref="B1:G1"/>
    <mergeCell ref="B360:F360"/>
    <mergeCell ref="B362:F362"/>
  </mergeCells>
  <conditionalFormatting sqref="B356">
    <cfRule type="expression" dxfId="1" priority="6" stopIfTrue="1">
      <formula>"len($A:$A)=3"</formula>
    </cfRule>
  </conditionalFormatting>
  <conditionalFormatting sqref="C356:E356">
    <cfRule type="expression" dxfId="1" priority="5" stopIfTrue="1">
      <formula>"len($A:$A)=3"</formula>
    </cfRule>
  </conditionalFormatting>
  <conditionalFormatting sqref="C363:E363">
    <cfRule type="containsText" dxfId="5" priority="2" operator="between" text="FALSE">
      <formula>NOT(ISERROR(SEARCH("FALSE",C363)))</formula>
    </cfRule>
  </conditionalFormatting>
  <conditionalFormatting sqref="C364:E364">
    <cfRule type="cellIs" dxfId="4" priority="3" operator="notEqual">
      <formula>0</formula>
    </cfRule>
  </conditionalFormatting>
  <printOptions horizontalCentered="1"/>
  <pageMargins left="0.472222222222222" right="0.393055555555556" top="0.747916666666667" bottom="0.747916666666667" header="0.314583333333333" footer="0.314583333333333"/>
  <pageSetup paperSize="9" scale="48" orientation="portrait"/>
  <headerFooter alignWithMargins="0">
    <oddFooter>&amp;C&amp;18-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theme="0" tint="-0.14798425244911"/>
  </sheetPr>
  <dimension ref="A1:XFD34"/>
  <sheetViews>
    <sheetView view="pageBreakPreview" zoomScale="70" zoomScaleNormal="70" topLeftCell="A13" workbookViewId="0">
      <selection activeCell="I22" sqref="I22"/>
    </sheetView>
  </sheetViews>
  <sheetFormatPr defaultColWidth="9" defaultRowHeight="15.6"/>
  <cols>
    <col min="1" max="1" width="132.324074074074" style="613" customWidth="1"/>
    <col min="2" max="2" width="11.5" style="613" customWidth="1"/>
    <col min="3" max="3" width="68.8796296296296" style="613" customWidth="1"/>
    <col min="4" max="4" width="4.12962962962963" style="613" customWidth="1"/>
    <col min="5" max="5" width="5.5" style="613" customWidth="1"/>
    <col min="6" max="16384" width="9" style="613"/>
  </cols>
  <sheetData>
    <row r="1" ht="37.2" spans="1:6 16375:16384">
      <c r="A1" s="614" t="s">
        <v>7</v>
      </c>
      <c r="B1" s="615" t="s">
        <v>8</v>
      </c>
      <c r="C1" s="615"/>
      <c r="D1" s="615"/>
      <c r="E1" s="615"/>
    </row>
    <row r="2" ht="20.1" customHeight="1" spans="1:6 16375:16384">
      <c r="B2" s="616"/>
      <c r="C2" s="616"/>
      <c r="D2" s="616"/>
      <c r="E2" s="616"/>
    </row>
    <row r="3" customFormat="1" ht="36" customHeight="1" spans="1:6 16375:16384">
      <c r="A3" s="617" t="str">
        <f>"一、"&amp;YEAR(封面!$B$8)-1&amp;"年地方一般公共预算执行情况报表"</f>
        <v>一、2025年地方一般公共预算执行情况报表</v>
      </c>
      <c r="B3" s="616"/>
      <c r="C3" s="616"/>
      <c r="D3" s="616"/>
      <c r="E3" s="616"/>
      <c r="F3" s="613"/>
    </row>
    <row r="4" s="612" customFormat="1" ht="36" customHeight="1" spans="1:6 16375:16384">
      <c r="A4" s="618" t="str">
        <f>B4&amp;"、"&amp;C4&amp;REPT(".",63-LENB(B4&amp;"、"&amp;C4&amp;E4))&amp;E4</f>
        <v>表一、2025年通海县地方一般公共预算收支情况表..................1</v>
      </c>
      <c r="B4" s="619" t="str">
        <f>'01-1'!$B$2</f>
        <v>表一</v>
      </c>
      <c r="C4" s="95" t="str">
        <f>'01-1'!$B$1</f>
        <v>2025年通海县地方一般公共预算收支情况表</v>
      </c>
      <c r="D4" s="619">
        <f>LEN(C4)</f>
        <v>21</v>
      </c>
      <c r="E4" s="619">
        <v>1</v>
      </c>
      <c r="F4" s="613">
        <v>1</v>
      </c>
    </row>
    <row r="5" s="612" customFormat="1" ht="36" customHeight="1" spans="1:6 16375:16384">
      <c r="A5" s="618" t="str">
        <f>B5&amp;"、"&amp;C5&amp;REPT(".",63-LENB(B5&amp;"、"&amp;C5&amp;E5))&amp;E5</f>
        <v>表二、2025年通海县地方一般公共预算支出执行情况表..............6</v>
      </c>
      <c r="B5" s="619" t="str">
        <f>'02'!$B$2</f>
        <v>表二</v>
      </c>
      <c r="C5" s="95" t="str">
        <f>'02'!$B$1</f>
        <v>2025年通海县地方一般公共预算支出执行情况表</v>
      </c>
      <c r="D5" s="619">
        <f>LEN(C5)</f>
        <v>23</v>
      </c>
      <c r="E5" s="619">
        <v>6</v>
      </c>
      <c r="F5" s="613">
        <v>1</v>
      </c>
    </row>
    <row r="6" s="613" customFormat="1" ht="36" customHeight="1" spans="1:6 16375:16384">
      <c r="A6" s="618" t="str">
        <f>B6&amp;"、"&amp;C6&amp;REPT(".",63-LENB(B6&amp;"、"&amp;C6&amp;E6))&amp;E6</f>
        <v>表三、2025年通海县预备费安排情况表...........................16</v>
      </c>
      <c r="B6" s="619" t="str">
        <f>'03'!A2</f>
        <v>表三</v>
      </c>
      <c r="C6" s="95" t="str">
        <f>'03'!A1</f>
        <v>2025年通海县预备费安排情况表</v>
      </c>
      <c r="D6" s="619">
        <f>LEN(C6)</f>
        <v>16</v>
      </c>
      <c r="E6" s="619">
        <v>16</v>
      </c>
      <c r="F6" s="613">
        <v>1</v>
      </c>
      <c r="XEU6" s="612"/>
      <c r="XEV6" s="612"/>
      <c r="XEW6" s="612"/>
      <c r="XEX6" s="612"/>
      <c r="XEY6" s="612"/>
      <c r="XEZ6" s="612"/>
      <c r="XFA6" s="612"/>
      <c r="XFB6" s="612"/>
      <c r="XFC6" s="612"/>
      <c r="XFD6" s="612"/>
    </row>
    <row r="7" s="613" customFormat="1" ht="36" customHeight="1" spans="1:6 16375:16384">
      <c r="A7" s="617" t="str">
        <f>"二、"&amp;YEAR(封面!$B$8)-1&amp;"年政府性基金预算执行情况报表"</f>
        <v>二、2025年政府性基金预算执行情况报表</v>
      </c>
      <c r="B7" s="619"/>
      <c r="C7" s="95"/>
      <c r="D7" s="619"/>
      <c r="E7" s="619"/>
      <c r="XEU7" s="612"/>
      <c r="XEV7" s="612"/>
      <c r="XEW7" s="612"/>
      <c r="XEX7" s="612"/>
      <c r="XEY7" s="612"/>
      <c r="XEZ7" s="612"/>
      <c r="XFA7" s="612"/>
      <c r="XFB7" s="612"/>
      <c r="XFC7" s="612"/>
      <c r="XFD7" s="612"/>
    </row>
    <row r="8" s="612" customFormat="1" ht="36" customHeight="1" spans="1:6 16375:16384">
      <c r="A8" s="618" t="str">
        <f>B8&amp;"、"&amp;C8&amp;REPT(".",63-LENB(B8&amp;"、"&amp;C8&amp;E8))&amp;E8</f>
        <v>表四、2025年通海县政府性基金预算收入执行情况表...............17</v>
      </c>
      <c r="B8" s="619" t="str">
        <f>'04'!$B$2</f>
        <v>表四</v>
      </c>
      <c r="C8" s="95" t="str">
        <f>'04'!$B$1</f>
        <v>2025年通海县政府性基金预算收入执行情况表</v>
      </c>
      <c r="D8" s="619">
        <f>LEN(C8)</f>
        <v>22</v>
      </c>
      <c r="E8" s="619">
        <v>17</v>
      </c>
      <c r="F8" s="612">
        <v>1</v>
      </c>
    </row>
    <row r="9" s="612" customFormat="1" ht="36" customHeight="1" spans="1:6 16375:16384">
      <c r="A9" s="618" t="str">
        <f>B9&amp;"、"&amp;C9&amp;REPT(".",63-LENB(B9&amp;"、"&amp;C9&amp;E9))&amp;E9</f>
        <v>表五、2025年通海县政府性基金预算支出执行情况表...............18</v>
      </c>
      <c r="B9" s="619" t="str">
        <f>'05'!$B$2</f>
        <v>表五</v>
      </c>
      <c r="C9" s="95" t="str">
        <f>'05'!$B$1</f>
        <v>2025年通海县政府性基金预算支出执行情况表</v>
      </c>
      <c r="D9" s="619">
        <f>LEN(C9)</f>
        <v>22</v>
      </c>
      <c r="E9" s="619">
        <v>18</v>
      </c>
      <c r="F9" s="612">
        <v>1</v>
      </c>
    </row>
    <row r="10" s="612" customFormat="1" ht="36" customHeight="1" spans="1:6 16375:16384">
      <c r="A10" s="617" t="str">
        <f>"三、"&amp;YEAR(封面!$B$8)-1&amp;"年国有资本经营预算执行情况报表"</f>
        <v>三、2025年国有资本经营预算执行情况报表</v>
      </c>
      <c r="B10" s="619"/>
      <c r="C10" s="95"/>
      <c r="D10" s="619"/>
      <c r="E10" s="619"/>
    </row>
    <row r="11" s="612" customFormat="1" ht="36" customHeight="1" spans="1:6 16375:16384">
      <c r="A11" s="618" t="str">
        <f>B11&amp;"、"&amp;C11&amp;REPT(".",63-LENB(B11&amp;"、"&amp;C11&amp;E11))&amp;E11</f>
        <v>表六、2025年通海县国有资本经营预算收入执行情况表.............19</v>
      </c>
      <c r="B11" s="619" t="str">
        <f>'06'!A2</f>
        <v>表六</v>
      </c>
      <c r="C11" s="95" t="str">
        <f>'06'!A1</f>
        <v>2025年通海县国有资本经营预算收入执行情况表</v>
      </c>
      <c r="D11" s="619">
        <f>LEN(C11)</f>
        <v>23</v>
      </c>
      <c r="E11" s="619">
        <v>19</v>
      </c>
      <c r="F11" s="612">
        <v>1</v>
      </c>
    </row>
    <row r="12" s="612" customFormat="1" ht="36" customHeight="1" spans="1:6 16375:16384">
      <c r="A12" s="618" t="str">
        <f>B12&amp;"、"&amp;C12&amp;REPT(".",63-LENB(B12&amp;"、"&amp;C12&amp;E12))&amp;E12</f>
        <v>表七、2025年通海县国有资本经营预算支出执行情况表.............20</v>
      </c>
      <c r="B12" s="619" t="str">
        <f>'07'!A2</f>
        <v>表七</v>
      </c>
      <c r="C12" s="95" t="str">
        <f>'07'!A1</f>
        <v>2025年通海县国有资本经营预算支出执行情况表</v>
      </c>
      <c r="D12" s="619">
        <f>LEN(C12)</f>
        <v>23</v>
      </c>
      <c r="E12" s="619">
        <v>20</v>
      </c>
      <c r="F12" s="612">
        <v>1</v>
      </c>
    </row>
    <row r="13" s="612" customFormat="1" ht="36" customHeight="1" spans="1:6 16375:16384">
      <c r="A13" s="617" t="str">
        <f>"四、"&amp;YEAR(封面!$B$8)-1&amp;"年社会保险基金预算执行情况报表"</f>
        <v>四、2025年社会保险基金预算执行情况报表</v>
      </c>
      <c r="B13" s="619"/>
      <c r="C13" s="95"/>
      <c r="D13" s="619"/>
      <c r="E13" s="619"/>
    </row>
    <row r="14" s="612" customFormat="1" ht="36" customHeight="1" spans="1:6 16375:16384">
      <c r="A14" s="618" t="str">
        <f>B14&amp;"、"&amp;C14&amp;REPT(".",63-LENB(B14&amp;"、"&amp;C14&amp;E14))&amp;E14</f>
        <v>表八、2025年通海县社会保险基金预算收入执行情况表.............21</v>
      </c>
      <c r="B14" s="619" t="str">
        <f>'08'!A2</f>
        <v>表八</v>
      </c>
      <c r="C14" s="95" t="str">
        <f>'08'!A1</f>
        <v>2025年通海县社会保险基金预算收入执行情况表</v>
      </c>
      <c r="D14" s="619">
        <f>LEN(C14)</f>
        <v>23</v>
      </c>
      <c r="E14" s="619">
        <v>21</v>
      </c>
      <c r="F14" s="612">
        <v>1</v>
      </c>
    </row>
    <row r="15" s="612" customFormat="1" ht="36" customHeight="1" spans="1:6 16375:16384">
      <c r="A15" s="618" t="str">
        <f>B15&amp;"、"&amp;C15&amp;REPT(".",63-LENB(B15&amp;"、"&amp;C15&amp;E15))&amp;E15</f>
        <v>表九、2025年通海县社会保险基金预算支出执行情况表.............22</v>
      </c>
      <c r="B15" s="619" t="str">
        <f>'09'!A2</f>
        <v>表九</v>
      </c>
      <c r="C15" s="95" t="str">
        <f>'09'!A1</f>
        <v>2025年通海县社会保险基金预算支出执行情况表</v>
      </c>
      <c r="D15" s="619">
        <f>LEN(C15)</f>
        <v>23</v>
      </c>
      <c r="E15" s="619">
        <v>22</v>
      </c>
      <c r="F15" s="612">
        <v>1</v>
      </c>
    </row>
    <row r="16" s="612" customFormat="1" ht="36" customHeight="1" spans="1:6 16375:16384">
      <c r="A16" s="618" t="str">
        <f>B16&amp;"、"&amp;C16&amp;REPT(".",63-LENB(B16&amp;"、"&amp;C16&amp;E16))&amp;E16</f>
        <v>表十、2025年通海县社会保险基金预算结余执行情况表.............23</v>
      </c>
      <c r="B16" s="619" t="str">
        <f>'10'!A2</f>
        <v>表十</v>
      </c>
      <c r="C16" s="95" t="str">
        <f>'10'!A1</f>
        <v>2025年通海县社会保险基金预算结余执行情况表</v>
      </c>
      <c r="D16" s="619">
        <f>LEN(C16)</f>
        <v>23</v>
      </c>
      <c r="E16" s="619">
        <v>23</v>
      </c>
      <c r="F16" s="612">
        <v>1</v>
      </c>
    </row>
    <row r="17" s="612" customFormat="1" ht="36" customHeight="1" spans="1:6">
      <c r="A17" s="617" t="str">
        <f>"五、"&amp;YEAR(封面!$B$8)&amp;"年地方一般公共预算报表"</f>
        <v>五、2026年地方一般公共预算报表</v>
      </c>
      <c r="B17" s="619"/>
      <c r="C17" s="95"/>
      <c r="D17" s="619"/>
      <c r="E17" s="619"/>
    </row>
    <row r="18" s="612" customFormat="1" ht="36" customHeight="1" spans="1:6">
      <c r="A18" s="618" t="str">
        <f>B18&amp;"、"&amp;C18&amp;REPT(".",63-LENB(B18&amp;"、"&amp;C18&amp;E18))&amp;E18</f>
        <v>表十一、2026年通海县地方一般公共预算收支预算表...............24</v>
      </c>
      <c r="B18" s="619" t="str">
        <f>'11-1'!$B$2</f>
        <v>表十一</v>
      </c>
      <c r="C18" s="95" t="str">
        <f>'11-1'!$B$1</f>
        <v>2026年通海县地方一般公共预算收支预算表</v>
      </c>
      <c r="D18" s="619">
        <f t="shared" ref="D18:D23" si="0">LEN(C18)</f>
        <v>21</v>
      </c>
      <c r="E18" s="619">
        <v>24</v>
      </c>
      <c r="F18" s="612">
        <v>1</v>
      </c>
    </row>
    <row r="19" s="612" customFormat="1" ht="36" customHeight="1" spans="1:6">
      <c r="A19" s="618" t="str">
        <f>B19&amp;"、"&amp;C19&amp;REPT(".",63-LENB(B19&amp;"、"&amp;C19&amp;E19))&amp;E19</f>
        <v>表十二、2026年通海县地方一般公共预算支出预算表...............28</v>
      </c>
      <c r="B19" s="619" t="str">
        <f>'12'!B2</f>
        <v>表十二</v>
      </c>
      <c r="C19" s="95" t="str">
        <f>'12'!B1</f>
        <v>2026年通海县地方一般公共预算支出预算表</v>
      </c>
      <c r="D19" s="619">
        <f t="shared" si="0"/>
        <v>21</v>
      </c>
      <c r="E19" s="619">
        <v>28</v>
      </c>
      <c r="F19" s="612">
        <v>1</v>
      </c>
    </row>
    <row r="20" s="612" customFormat="1" ht="36" customHeight="1" spans="1:6">
      <c r="A20" s="620" t="str">
        <f>B20&amp;"、"&amp;C20&amp;REPT(".",64-LENB(B20&amp;"、"&amp;C20&amp;E20))&amp;E20</f>
        <v>表十三、2026年县本级地方一般公共预算基本支出
经济分类表.......40</v>
      </c>
      <c r="B20" s="619" t="str">
        <f>'13'!A2</f>
        <v>表十三</v>
      </c>
      <c r="C20" s="95" t="str">
        <f>'13'!A1</f>
        <v>2026年县本级地方一般公共预算基本支出
经济分类表</v>
      </c>
      <c r="D20" s="619">
        <f t="shared" si="0"/>
        <v>26</v>
      </c>
      <c r="E20" s="619">
        <v>40</v>
      </c>
      <c r="F20" s="612">
        <v>1</v>
      </c>
    </row>
    <row r="21" s="612" customFormat="1" ht="36" customHeight="1" spans="1:6">
      <c r="A21" s="617" t="str">
        <f>"六、"&amp;YEAR(封面!$B$8)&amp;"年政府性基金预算报表"</f>
        <v>六、2026年政府性基金预算报表</v>
      </c>
      <c r="B21" s="619"/>
      <c r="C21" s="95"/>
      <c r="D21" s="619">
        <f t="shared" si="0"/>
        <v>0</v>
      </c>
      <c r="E21" s="619"/>
    </row>
    <row r="22" s="612" customFormat="1" ht="36" customHeight="1" spans="1:6">
      <c r="A22" s="618" t="str">
        <f>B22&amp;"、"&amp;C22&amp;REPT(".",63-LENB(B22&amp;"、"&amp;C22&amp;E22))&amp;E22</f>
        <v>表十四、2026年通海县政府性基金预算收入预算表.................41</v>
      </c>
      <c r="B22" s="619" t="str">
        <f>'14'!B2</f>
        <v>表十四</v>
      </c>
      <c r="C22" s="95" t="str">
        <f>'14'!B1</f>
        <v>2026年通海县政府性基金预算收入预算表</v>
      </c>
      <c r="D22" s="619">
        <f t="shared" si="0"/>
        <v>20</v>
      </c>
      <c r="E22" s="619">
        <v>41</v>
      </c>
      <c r="F22" s="612">
        <v>1</v>
      </c>
    </row>
    <row r="23" s="612" customFormat="1" ht="36" customHeight="1" spans="1:6">
      <c r="A23" s="618" t="str">
        <f>B23&amp;"、"&amp;C23&amp;REPT(".",63-LENB(B23&amp;"、"&amp;C23&amp;E23))&amp;E23</f>
        <v>表十五、2026年通海县政府性基金预算支出预算表.................42</v>
      </c>
      <c r="B23" s="619" t="str">
        <f>'15'!B2</f>
        <v>表十五</v>
      </c>
      <c r="C23" s="95" t="str">
        <f>'15'!B1</f>
        <v>2026年通海县政府性基金预算支出预算表</v>
      </c>
      <c r="D23" s="619">
        <f t="shared" si="0"/>
        <v>20</v>
      </c>
      <c r="E23" s="619">
        <v>42</v>
      </c>
      <c r="F23" s="612">
        <v>1</v>
      </c>
    </row>
    <row r="24" s="612" customFormat="1" ht="36" customHeight="1" spans="1:6">
      <c r="A24" s="617" t="str">
        <f>"七、"&amp;YEAR(封面!$B$8)&amp;"年国有资本经营预算报表"</f>
        <v>七、2026年国有资本经营预算报表</v>
      </c>
      <c r="B24" s="619"/>
      <c r="C24" s="95"/>
      <c r="D24" s="619"/>
      <c r="E24" s="619"/>
    </row>
    <row r="25" s="612" customFormat="1" ht="36" customHeight="1" spans="1:6">
      <c r="A25" s="618" t="str">
        <f>B25&amp;"、"&amp;C25&amp;REPT(".",63-LENB(B25&amp;"、"&amp;C25&amp;E25))&amp;E25</f>
        <v>表十六、2026年通海县国有资本经营预算收入预算表...............43</v>
      </c>
      <c r="B25" s="619" t="str">
        <f>'16'!A2</f>
        <v>表十六</v>
      </c>
      <c r="C25" s="95" t="str">
        <f>'16'!A1</f>
        <v>2026年通海县国有资本经营预算收入预算表</v>
      </c>
      <c r="D25" s="619">
        <f>LEN(C25)</f>
        <v>21</v>
      </c>
      <c r="E25" s="619">
        <v>43</v>
      </c>
      <c r="F25" s="612">
        <v>1</v>
      </c>
    </row>
    <row r="26" s="612" customFormat="1" ht="36" customHeight="1" spans="1:6">
      <c r="A26" s="618" t="str">
        <f>B26&amp;"、"&amp;C26&amp;REPT(".",63-LENB(B26&amp;"、"&amp;C26&amp;E26))&amp;E26</f>
        <v>表十七、2026年通海县国有资本经营预算支出预算表...............44</v>
      </c>
      <c r="B26" s="619" t="str">
        <f>'17'!A2</f>
        <v>表十七</v>
      </c>
      <c r="C26" s="95" t="str">
        <f>'17'!A1</f>
        <v>2026年通海县国有资本经营预算支出预算表</v>
      </c>
      <c r="D26" s="619">
        <f>LEN(C26)</f>
        <v>21</v>
      </c>
      <c r="E26" s="619">
        <v>44</v>
      </c>
      <c r="F26" s="612">
        <v>1</v>
      </c>
    </row>
    <row r="27" ht="36" customHeight="1" spans="1:6">
      <c r="A27" s="617" t="str">
        <f>"八、"&amp;YEAR(封面!$B$8)&amp;"年社会保险基金预算报表"</f>
        <v>八、2026年社会保险基金预算报表</v>
      </c>
      <c r="B27" s="619"/>
      <c r="C27" s="95"/>
      <c r="D27" s="619"/>
      <c r="E27" s="619"/>
    </row>
    <row r="28" ht="36" customHeight="1" spans="1:6">
      <c r="A28" s="618" t="str">
        <f>B28&amp;"、"&amp;C28&amp;REPT(".",63-LENB(B28&amp;"、"&amp;C28&amp;E28))&amp;E28</f>
        <v>表十八、2026年通海县社会保险基金预算收入预算表...............45</v>
      </c>
      <c r="B28" s="619" t="str">
        <f>'18'!A2</f>
        <v>表十八</v>
      </c>
      <c r="C28" s="95" t="str">
        <f>'18'!A1</f>
        <v>2026年通海县社会保险基金预算收入预算表</v>
      </c>
      <c r="D28" s="619">
        <f>LEN(C28)</f>
        <v>21</v>
      </c>
      <c r="E28" s="619">
        <v>45</v>
      </c>
      <c r="F28" s="613">
        <v>1</v>
      </c>
    </row>
    <row r="29" ht="36" customHeight="1" spans="1:6">
      <c r="A29" s="618" t="str">
        <f>B29&amp;"、"&amp;C29&amp;REPT(".",63-LENB(B29&amp;"、"&amp;C29&amp;E29))&amp;E29</f>
        <v>表十九、2026年通海县社会保险基金预算支出预算表...............46</v>
      </c>
      <c r="B29" s="619" t="str">
        <f>'19'!A2</f>
        <v>表十九</v>
      </c>
      <c r="C29" s="95" t="str">
        <f>'19'!A1</f>
        <v>2026年通海县社会保险基金预算支出预算表</v>
      </c>
      <c r="D29" s="619">
        <f>LEN(C29)</f>
        <v>21</v>
      </c>
      <c r="E29" s="619">
        <v>46</v>
      </c>
      <c r="F29" s="613">
        <v>1</v>
      </c>
    </row>
    <row r="30" ht="36" customHeight="1" spans="1:6">
      <c r="A30" s="618" t="str">
        <f>B30&amp;"、"&amp;C30&amp;REPT(".",63-LENB(B30&amp;"、"&amp;C30&amp;E30))&amp;E30</f>
        <v>表二十、2026年通海县社会保险基金预算结余预算表...............47</v>
      </c>
      <c r="B30" s="619" t="str">
        <f>'20'!A2</f>
        <v>表二十</v>
      </c>
      <c r="C30" s="95" t="str">
        <f>'20'!A1</f>
        <v>2026年通海县社会保险基金预算结余预算表</v>
      </c>
      <c r="D30" s="619">
        <f>LEN(C30)</f>
        <v>21</v>
      </c>
      <c r="E30" s="619">
        <v>47</v>
      </c>
      <c r="F30" s="613">
        <v>1</v>
      </c>
    </row>
    <row r="31" ht="36" customHeight="1" spans="1:6">
      <c r="A31" s="617" t="str">
        <f>"九、"&amp;YEAR(封面!$B$8)&amp;"政府债务情况报表"</f>
        <v>九、2026政府债务情况报表</v>
      </c>
      <c r="B31" s="619"/>
      <c r="C31" s="95"/>
      <c r="D31" s="619"/>
      <c r="E31" s="619"/>
    </row>
    <row r="32" ht="36" customHeight="1" spans="1:6">
      <c r="A32" s="618" t="str">
        <f>B32&amp;"、"&amp;C32&amp;REPT(".",63-LENB(B32&amp;"、"&amp;C32&amp;E32))&amp;E32</f>
        <v>表二十一、2025年通海县政府债务限额和余额情况表...............48</v>
      </c>
      <c r="B32" s="619" t="str">
        <f>'21'!A2</f>
        <v>表二十一</v>
      </c>
      <c r="C32" s="95" t="str">
        <f>'21'!A1</f>
        <v>2025年通海县政府债务限额和余额情况表</v>
      </c>
      <c r="D32" s="619">
        <f>LEN(C32)</f>
        <v>20</v>
      </c>
      <c r="E32" s="619">
        <v>48</v>
      </c>
      <c r="F32" s="613">
        <v>1</v>
      </c>
    </row>
    <row r="33" ht="36" customHeight="1" spans="1:6">
      <c r="A33" s="618" t="str">
        <f>B33&amp;"、"&amp;C33&amp;REPT(".",63-LENB(B33&amp;"、"&amp;C33&amp;E33))&amp;E33</f>
        <v>表二十二、2025年通海县新增地方政府债务投向情况表.............49</v>
      </c>
      <c r="B33" s="619" t="str">
        <f>'22'!A2</f>
        <v>表二十二</v>
      </c>
      <c r="C33" s="95" t="str">
        <f>'22'!A1</f>
        <v>2025年通海县新增地方政府债务投向情况表</v>
      </c>
      <c r="D33" s="619">
        <f>LEN(C33)</f>
        <v>21</v>
      </c>
      <c r="E33" s="619">
        <v>49</v>
      </c>
      <c r="F33" s="613">
        <v>1</v>
      </c>
    </row>
    <row r="34" ht="36" customHeight="1" spans="1:6">
      <c r="A34" s="618" t="str">
        <f>B34&amp;"、"&amp;C34&amp;REPT(".",63-LENB(B34&amp;"、"&amp;C34&amp;E34))&amp;E34</f>
        <v>表二十三、2026年通海县政府债务限额和余额情况表...............50</v>
      </c>
      <c r="B34" s="619" t="str">
        <f>'23'!A2</f>
        <v>表二十三</v>
      </c>
      <c r="C34" s="95" t="str">
        <f>'23'!A1</f>
        <v>2026年通海县政府债务限额和余额情况表</v>
      </c>
      <c r="D34" s="619">
        <f>LEN(C34)</f>
        <v>20</v>
      </c>
      <c r="E34" s="619">
        <v>50</v>
      </c>
      <c r="F34" s="613">
        <v>1</v>
      </c>
    </row>
  </sheetData>
  <mergeCells count="1">
    <mergeCell ref="B1:E1"/>
  </mergeCells>
  <printOptions horizontalCentered="1"/>
  <pageMargins left="0.472222222222222" right="0.393055555555556" top="0.984027777777778" bottom="0.747916666666667" header="0.314583333333333" footer="0.314583333333333"/>
  <pageSetup paperSize="9" scale="58" firstPageNumber="0" orientation="portrait" useFirstPageNumber="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H59"/>
  <sheetViews>
    <sheetView showZeros="0" view="pageBreakPreview" zoomScale="85" zoomScaleNormal="100" workbookViewId="0">
      <pane xSplit="1" ySplit="3" topLeftCell="B4" activePane="bottomRight" state="frozen"/>
      <selection/>
      <selection pane="topRight"/>
      <selection pane="bottomLeft"/>
      <selection pane="bottomRight" activeCell="C42" sqref="C42"/>
    </sheetView>
  </sheetViews>
  <sheetFormatPr defaultColWidth="9" defaultRowHeight="15.6" outlineLevelCol="7"/>
  <cols>
    <col min="1" max="1" width="58.6296296296296" style="130" customWidth="1"/>
    <col min="2" max="4" width="22.6296296296296" style="131" customWidth="1"/>
    <col min="5" max="5" width="4.12962962962963" style="130" customWidth="1"/>
    <col min="6" max="16384" width="9" style="130"/>
  </cols>
  <sheetData>
    <row r="1" ht="45" customHeight="1" spans="1:5">
      <c r="A1" s="132" t="str">
        <f>YEAR(封面!$B$8)&amp;"年通海县国有资本经营预算收入预算表"</f>
        <v>2026年通海县国有资本经营预算收入预算表</v>
      </c>
      <c r="B1" s="132"/>
      <c r="C1" s="132"/>
      <c r="D1" s="132"/>
    </row>
    <row r="2" ht="20.1" customHeight="1" spans="1:5">
      <c r="A2" s="162" t="s">
        <v>2240</v>
      </c>
      <c r="B2" s="163"/>
      <c r="C2" s="164"/>
      <c r="D2" s="165" t="s">
        <v>10</v>
      </c>
    </row>
    <row r="3" ht="45" customHeight="1" spans="1:5">
      <c r="A3" s="166" t="s">
        <v>12</v>
      </c>
      <c r="B3" s="80" t="str">
        <f>YEAR(封面!$B$8)-1&amp;"年执行数"</f>
        <v>2025年执行数</v>
      </c>
      <c r="C3" s="8" t="str">
        <f>YEAR(封面!$B$8)&amp;"年预算数"</f>
        <v>2026年预算数</v>
      </c>
      <c r="D3" s="8" t="s">
        <v>1694</v>
      </c>
      <c r="E3" s="130" t="s">
        <v>13</v>
      </c>
    </row>
    <row r="4" ht="36" customHeight="1" spans="1:5">
      <c r="A4" s="139" t="s">
        <v>1542</v>
      </c>
      <c r="B4" s="167">
        <f>SUM(B5:B26)</f>
        <v>0</v>
      </c>
      <c r="C4" s="167">
        <f>SUM(C5:C26)</f>
        <v>0</v>
      </c>
      <c r="D4" s="84">
        <f t="shared" ref="D4:D46" si="0">IFERROR(IF(B4&gt;0,C4/B4,IF(B4&lt;0,-(C4/B4),""))*100,0)</f>
        <v>0</v>
      </c>
      <c r="E4" s="121" t="str">
        <f t="shared" ref="E4:E46" si="1">IF(A4&lt;&gt;"",IF(SUM(B4:C4)&lt;&gt;0,"是","否"),"是")</f>
        <v>否</v>
      </c>
    </row>
    <row r="5" ht="36" customHeight="1" spans="1:5">
      <c r="A5" s="168" t="s">
        <v>1543</v>
      </c>
      <c r="B5" s="169"/>
      <c r="C5" s="170"/>
      <c r="D5" s="89">
        <f t="shared" si="0"/>
        <v>0</v>
      </c>
      <c r="E5" s="121" t="str">
        <f t="shared" si="1"/>
        <v>否</v>
      </c>
    </row>
    <row r="6" ht="36" customHeight="1" spans="1:5">
      <c r="A6" s="168" t="s">
        <v>1544</v>
      </c>
      <c r="B6" s="169"/>
      <c r="C6" s="170"/>
      <c r="D6" s="89">
        <f t="shared" si="0"/>
        <v>0</v>
      </c>
      <c r="E6" s="121" t="str">
        <f t="shared" si="1"/>
        <v>否</v>
      </c>
    </row>
    <row r="7" ht="36" customHeight="1" spans="1:5">
      <c r="A7" s="168" t="s">
        <v>1545</v>
      </c>
      <c r="B7" s="169"/>
      <c r="C7" s="170"/>
      <c r="D7" s="89">
        <f t="shared" si="0"/>
        <v>0</v>
      </c>
      <c r="E7" s="121" t="str">
        <f t="shared" si="1"/>
        <v>否</v>
      </c>
    </row>
    <row r="8" ht="36" customHeight="1" spans="1:5">
      <c r="A8" s="168" t="s">
        <v>1546</v>
      </c>
      <c r="B8" s="169"/>
      <c r="C8" s="170"/>
      <c r="D8" s="89">
        <f t="shared" si="0"/>
        <v>0</v>
      </c>
      <c r="E8" s="121" t="str">
        <f t="shared" si="1"/>
        <v>否</v>
      </c>
    </row>
    <row r="9" ht="36" customHeight="1" spans="1:5">
      <c r="A9" s="168" t="s">
        <v>1547</v>
      </c>
      <c r="B9" s="169"/>
      <c r="C9" s="169"/>
      <c r="D9" s="89">
        <f t="shared" si="0"/>
        <v>0</v>
      </c>
      <c r="E9" s="121" t="str">
        <f t="shared" si="1"/>
        <v>否</v>
      </c>
    </row>
    <row r="10" ht="36" customHeight="1" spans="1:5">
      <c r="A10" s="168" t="s">
        <v>1548</v>
      </c>
      <c r="B10" s="170"/>
      <c r="C10" s="170"/>
      <c r="D10" s="89">
        <f t="shared" si="0"/>
        <v>0</v>
      </c>
      <c r="E10" s="121" t="str">
        <f t="shared" si="1"/>
        <v>否</v>
      </c>
    </row>
    <row r="11" ht="36" customHeight="1" spans="1:5">
      <c r="A11" s="168" t="s">
        <v>1549</v>
      </c>
      <c r="B11" s="169"/>
      <c r="C11" s="170"/>
      <c r="D11" s="89">
        <f t="shared" si="0"/>
        <v>0</v>
      </c>
      <c r="E11" s="121" t="str">
        <f t="shared" si="1"/>
        <v>否</v>
      </c>
    </row>
    <row r="12" ht="36" customHeight="1" spans="1:5">
      <c r="A12" s="168" t="s">
        <v>1550</v>
      </c>
      <c r="B12" s="170"/>
      <c r="C12" s="170"/>
      <c r="D12" s="89">
        <f t="shared" si="0"/>
        <v>0</v>
      </c>
      <c r="E12" s="121" t="str">
        <f t="shared" si="1"/>
        <v>否</v>
      </c>
    </row>
    <row r="13" ht="36" customHeight="1" spans="1:5">
      <c r="A13" s="168" t="s">
        <v>1551</v>
      </c>
      <c r="B13" s="169"/>
      <c r="C13" s="170"/>
      <c r="D13" s="89">
        <f t="shared" si="0"/>
        <v>0</v>
      </c>
      <c r="E13" s="121" t="str">
        <f t="shared" si="1"/>
        <v>否</v>
      </c>
    </row>
    <row r="14" ht="36" customHeight="1" spans="1:5">
      <c r="A14" s="168" t="s">
        <v>1552</v>
      </c>
      <c r="B14" s="169"/>
      <c r="C14" s="170"/>
      <c r="D14" s="89">
        <f t="shared" si="0"/>
        <v>0</v>
      </c>
      <c r="E14" s="121" t="str">
        <f t="shared" si="1"/>
        <v>否</v>
      </c>
    </row>
    <row r="15" ht="36" customHeight="1" spans="1:5">
      <c r="A15" s="168" t="s">
        <v>1553</v>
      </c>
      <c r="B15" s="169"/>
      <c r="C15" s="170"/>
      <c r="D15" s="89">
        <f t="shared" si="0"/>
        <v>0</v>
      </c>
      <c r="E15" s="121" t="str">
        <f t="shared" si="1"/>
        <v>否</v>
      </c>
    </row>
    <row r="16" ht="36" customHeight="1" spans="1:5">
      <c r="A16" s="168" t="s">
        <v>1554</v>
      </c>
      <c r="B16" s="169"/>
      <c r="C16" s="170"/>
      <c r="D16" s="89">
        <f t="shared" si="0"/>
        <v>0</v>
      </c>
      <c r="E16" s="121" t="str">
        <f t="shared" si="1"/>
        <v>否</v>
      </c>
    </row>
    <row r="17" ht="36" customHeight="1" spans="1:5">
      <c r="A17" s="168" t="s">
        <v>1555</v>
      </c>
      <c r="B17" s="171"/>
      <c r="C17" s="169"/>
      <c r="D17" s="89">
        <f t="shared" si="0"/>
        <v>0</v>
      </c>
      <c r="E17" s="121" t="str">
        <f t="shared" si="1"/>
        <v>否</v>
      </c>
    </row>
    <row r="18" ht="36" customHeight="1" spans="1:5">
      <c r="A18" s="168" t="s">
        <v>1556</v>
      </c>
      <c r="B18" s="171"/>
      <c r="C18" s="170"/>
      <c r="D18" s="89">
        <f t="shared" si="0"/>
        <v>0</v>
      </c>
      <c r="E18" s="121" t="str">
        <f t="shared" si="1"/>
        <v>否</v>
      </c>
    </row>
    <row r="19" ht="36" customHeight="1" spans="1:5">
      <c r="A19" s="168" t="s">
        <v>1557</v>
      </c>
      <c r="B19" s="171"/>
      <c r="C19" s="172"/>
      <c r="D19" s="89">
        <f t="shared" si="0"/>
        <v>0</v>
      </c>
      <c r="E19" s="121" t="str">
        <f t="shared" si="1"/>
        <v>否</v>
      </c>
    </row>
    <row r="20" ht="36" customHeight="1" spans="1:5">
      <c r="A20" s="168" t="s">
        <v>1558</v>
      </c>
      <c r="B20" s="171"/>
      <c r="C20" s="172"/>
      <c r="D20" s="89">
        <f t="shared" si="0"/>
        <v>0</v>
      </c>
      <c r="E20" s="121" t="str">
        <f t="shared" si="1"/>
        <v>否</v>
      </c>
    </row>
    <row r="21" ht="36" customHeight="1" spans="1:5">
      <c r="A21" s="168" t="s">
        <v>1559</v>
      </c>
      <c r="B21" s="169"/>
      <c r="C21" s="170"/>
      <c r="D21" s="89">
        <f t="shared" si="0"/>
        <v>0</v>
      </c>
      <c r="E21" s="121" t="str">
        <f t="shared" si="1"/>
        <v>否</v>
      </c>
    </row>
    <row r="22" ht="36" customHeight="1" spans="1:5">
      <c r="A22" s="168" t="s">
        <v>1560</v>
      </c>
      <c r="B22" s="171"/>
      <c r="C22" s="172"/>
      <c r="D22" s="89">
        <f t="shared" si="0"/>
        <v>0</v>
      </c>
      <c r="E22" s="121" t="str">
        <f t="shared" si="1"/>
        <v>否</v>
      </c>
    </row>
    <row r="23" ht="36" customHeight="1" spans="1:5">
      <c r="A23" s="168" t="s">
        <v>1561</v>
      </c>
      <c r="B23" s="171"/>
      <c r="C23" s="172"/>
      <c r="D23" s="89">
        <f t="shared" si="0"/>
        <v>0</v>
      </c>
      <c r="E23" s="121" t="str">
        <f t="shared" si="1"/>
        <v>否</v>
      </c>
    </row>
    <row r="24" ht="36" customHeight="1" spans="1:5">
      <c r="A24" s="168" t="s">
        <v>1562</v>
      </c>
      <c r="B24" s="169"/>
      <c r="C24" s="172"/>
      <c r="D24" s="89">
        <f t="shared" si="0"/>
        <v>0</v>
      </c>
      <c r="E24" s="121" t="str">
        <f t="shared" si="1"/>
        <v>否</v>
      </c>
    </row>
    <row r="25" ht="36" customHeight="1" spans="1:5">
      <c r="A25" s="168" t="s">
        <v>1563</v>
      </c>
      <c r="B25" s="171"/>
      <c r="C25" s="170"/>
      <c r="D25" s="89">
        <f t="shared" si="0"/>
        <v>0</v>
      </c>
      <c r="E25" s="121" t="str">
        <f t="shared" si="1"/>
        <v>否</v>
      </c>
    </row>
    <row r="26" ht="36" customHeight="1" spans="1:5">
      <c r="A26" s="168" t="s">
        <v>1564</v>
      </c>
      <c r="B26" s="171"/>
      <c r="C26" s="170"/>
      <c r="D26" s="89">
        <f t="shared" si="0"/>
        <v>0</v>
      </c>
      <c r="E26" s="121" t="str">
        <f t="shared" si="1"/>
        <v>否</v>
      </c>
    </row>
    <row r="27" ht="36" customHeight="1" spans="1:5">
      <c r="A27" s="139" t="s">
        <v>1565</v>
      </c>
      <c r="B27" s="167">
        <f>SUM(B28:B31)</f>
        <v>7</v>
      </c>
      <c r="C27" s="167">
        <f>SUM(C28:C31)</f>
        <v>12</v>
      </c>
      <c r="D27" s="84">
        <f t="shared" si="0"/>
        <v>171.428571428571</v>
      </c>
      <c r="E27" s="121" t="str">
        <f t="shared" si="1"/>
        <v>是</v>
      </c>
    </row>
    <row r="28" ht="36" customHeight="1" spans="1:5">
      <c r="A28" s="168" t="s">
        <v>1566</v>
      </c>
      <c r="B28" s="171"/>
      <c r="C28" s="170"/>
      <c r="D28" s="89">
        <f t="shared" si="0"/>
        <v>0</v>
      </c>
      <c r="E28" s="121" t="str">
        <f t="shared" si="1"/>
        <v>否</v>
      </c>
    </row>
    <row r="29" ht="36" customHeight="1" spans="1:5">
      <c r="A29" s="168" t="s">
        <v>1567</v>
      </c>
      <c r="B29" s="171"/>
      <c r="C29" s="170"/>
      <c r="D29" s="89">
        <f t="shared" si="0"/>
        <v>0</v>
      </c>
      <c r="E29" s="121" t="str">
        <f t="shared" si="1"/>
        <v>否</v>
      </c>
    </row>
    <row r="30" ht="36" customHeight="1" spans="1:5">
      <c r="A30" s="168" t="s">
        <v>1568</v>
      </c>
      <c r="B30" s="171"/>
      <c r="C30" s="170"/>
      <c r="D30" s="89">
        <f t="shared" si="0"/>
        <v>0</v>
      </c>
      <c r="E30" s="121" t="str">
        <f t="shared" si="1"/>
        <v>否</v>
      </c>
    </row>
    <row r="31" ht="36" customHeight="1" spans="1:5">
      <c r="A31" s="168" t="s">
        <v>1569</v>
      </c>
      <c r="B31" s="171">
        <v>7</v>
      </c>
      <c r="C31" s="170">
        <v>12</v>
      </c>
      <c r="D31" s="89">
        <f t="shared" si="0"/>
        <v>171.428571428571</v>
      </c>
      <c r="E31" s="121" t="str">
        <f t="shared" si="1"/>
        <v>是</v>
      </c>
    </row>
    <row r="32" ht="36" customHeight="1" spans="1:5">
      <c r="A32" s="139" t="s">
        <v>1570</v>
      </c>
      <c r="B32" s="167">
        <f>SUM(B33:B36)</f>
        <v>0</v>
      </c>
      <c r="C32" s="167">
        <f>SUM(C33:C36)</f>
        <v>0</v>
      </c>
      <c r="D32" s="84">
        <f t="shared" si="0"/>
        <v>0</v>
      </c>
      <c r="E32" s="121" t="str">
        <f t="shared" si="1"/>
        <v>否</v>
      </c>
    </row>
    <row r="33" ht="36" customHeight="1" spans="1:8">
      <c r="A33" s="168" t="s">
        <v>1571</v>
      </c>
      <c r="B33" s="171"/>
      <c r="C33" s="170"/>
      <c r="D33" s="89">
        <f t="shared" si="0"/>
        <v>0</v>
      </c>
      <c r="E33" s="121" t="str">
        <f t="shared" si="1"/>
        <v>否</v>
      </c>
    </row>
    <row r="34" ht="36" customHeight="1" spans="1:8">
      <c r="A34" s="168" t="s">
        <v>1572</v>
      </c>
      <c r="B34" s="169"/>
      <c r="C34" s="170"/>
      <c r="D34" s="89">
        <f t="shared" si="0"/>
        <v>0</v>
      </c>
      <c r="E34" s="121" t="str">
        <f t="shared" si="1"/>
        <v>否</v>
      </c>
    </row>
    <row r="35" ht="36" customHeight="1" spans="1:8">
      <c r="A35" s="168" t="s">
        <v>1573</v>
      </c>
      <c r="B35" s="169"/>
      <c r="C35" s="170"/>
      <c r="D35" s="89">
        <f t="shared" si="0"/>
        <v>0</v>
      </c>
      <c r="E35" s="121" t="str">
        <f t="shared" si="1"/>
        <v>否</v>
      </c>
    </row>
    <row r="36" ht="36" customHeight="1" spans="1:8">
      <c r="A36" s="168" t="s">
        <v>1574</v>
      </c>
      <c r="B36" s="171"/>
      <c r="C36" s="170"/>
      <c r="D36" s="89">
        <f t="shared" si="0"/>
        <v>0</v>
      </c>
      <c r="E36" s="121" t="str">
        <f t="shared" si="1"/>
        <v>否</v>
      </c>
    </row>
    <row r="37" ht="36" customHeight="1" spans="1:8">
      <c r="A37" s="139" t="s">
        <v>1575</v>
      </c>
      <c r="B37" s="167">
        <f>SUM(B38:B40)</f>
        <v>0</v>
      </c>
      <c r="C37" s="167">
        <f>SUM(C38:C40)</f>
        <v>0</v>
      </c>
      <c r="D37" s="84">
        <f t="shared" si="0"/>
        <v>0</v>
      </c>
      <c r="E37" s="121" t="str">
        <f t="shared" si="1"/>
        <v>否</v>
      </c>
    </row>
    <row r="38" ht="36" customHeight="1" spans="1:8">
      <c r="A38" s="168" t="s">
        <v>1576</v>
      </c>
      <c r="B38" s="169"/>
      <c r="C38" s="173"/>
      <c r="D38" s="89">
        <f t="shared" si="0"/>
        <v>0</v>
      </c>
      <c r="E38" s="121" t="str">
        <f t="shared" si="1"/>
        <v>否</v>
      </c>
    </row>
    <row r="39" ht="36" customHeight="1" spans="1:8">
      <c r="A39" s="168" t="s">
        <v>1577</v>
      </c>
      <c r="B39" s="171"/>
      <c r="C39" s="173"/>
      <c r="D39" s="89">
        <f t="shared" si="0"/>
        <v>0</v>
      </c>
      <c r="E39" s="121" t="str">
        <f t="shared" si="1"/>
        <v>否</v>
      </c>
    </row>
    <row r="40" ht="36" customHeight="1" spans="1:8">
      <c r="A40" s="168" t="s">
        <v>1578</v>
      </c>
      <c r="B40" s="171"/>
      <c r="C40" s="172"/>
      <c r="D40" s="89"/>
      <c r="E40" s="121" t="str">
        <f t="shared" si="1"/>
        <v>否</v>
      </c>
    </row>
    <row r="41" ht="36" customHeight="1" spans="1:8">
      <c r="A41" s="139" t="s">
        <v>1579</v>
      </c>
      <c r="B41" s="174">
        <v>2900</v>
      </c>
      <c r="C41" s="175">
        <v>6400</v>
      </c>
      <c r="D41" s="84">
        <f t="shared" si="0"/>
        <v>220.689655172414</v>
      </c>
      <c r="E41" s="121" t="str">
        <f t="shared" si="1"/>
        <v>是</v>
      </c>
    </row>
    <row r="42" ht="36" customHeight="1" spans="1:8">
      <c r="A42" s="154" t="s">
        <v>2241</v>
      </c>
      <c r="B42" s="167">
        <f>B4+B27+B32+B37+B41</f>
        <v>2907</v>
      </c>
      <c r="C42" s="167">
        <f>C4+C27+C32+C37+C41</f>
        <v>6412</v>
      </c>
      <c r="D42" s="84">
        <f t="shared" si="0"/>
        <v>220.571035431717</v>
      </c>
      <c r="E42" s="121" t="str">
        <f t="shared" si="1"/>
        <v>是</v>
      </c>
    </row>
    <row r="43" ht="36" customHeight="1" spans="1:8">
      <c r="A43" s="168" t="s">
        <v>50</v>
      </c>
      <c r="B43" s="173">
        <v>19</v>
      </c>
      <c r="C43" s="173">
        <v>19</v>
      </c>
      <c r="D43" s="89">
        <f t="shared" si="0"/>
        <v>100</v>
      </c>
      <c r="E43" s="121" t="str">
        <f t="shared" si="1"/>
        <v>是</v>
      </c>
    </row>
    <row r="44" ht="36" customHeight="1" spans="1:8">
      <c r="A44" s="168" t="s">
        <v>1581</v>
      </c>
      <c r="B44" s="171">
        <v>1224</v>
      </c>
      <c r="C44" s="173">
        <v>20</v>
      </c>
      <c r="D44" s="89">
        <f t="shared" si="0"/>
        <v>1.63398692810458</v>
      </c>
      <c r="E44" s="121" t="str">
        <f t="shared" si="1"/>
        <v>是</v>
      </c>
    </row>
    <row r="45" ht="36" customHeight="1" spans="1:8">
      <c r="A45" s="168" t="s">
        <v>1582</v>
      </c>
      <c r="B45" s="169"/>
      <c r="C45" s="173"/>
      <c r="D45" s="89">
        <f t="shared" si="0"/>
        <v>0</v>
      </c>
      <c r="E45" s="121" t="str">
        <f t="shared" si="1"/>
        <v>否</v>
      </c>
    </row>
    <row r="46" ht="36" customHeight="1" spans="1:8">
      <c r="A46" s="154" t="s">
        <v>135</v>
      </c>
      <c r="B46" s="167">
        <f>B42+B43+B44</f>
        <v>4150</v>
      </c>
      <c r="C46" s="167">
        <f>C42+C43+C44</f>
        <v>6451</v>
      </c>
      <c r="D46" s="84">
        <f t="shared" si="0"/>
        <v>155.44578313253</v>
      </c>
      <c r="E46" s="121" t="str">
        <f t="shared" si="1"/>
        <v>是</v>
      </c>
      <c r="G46" s="130" t="b">
        <f>B46='17'!B31</f>
        <v>1</v>
      </c>
      <c r="H46" s="130" t="b">
        <f>C46='17'!C31</f>
        <v>1</v>
      </c>
    </row>
    <row r="47" spans="1:8">
      <c r="B47" s="159"/>
    </row>
    <row r="48" spans="1:8">
      <c r="B48" s="159"/>
      <c r="C48" s="159"/>
    </row>
    <row r="49" spans="1:3">
      <c r="B49" s="159"/>
    </row>
    <row r="50" spans="1:3">
      <c r="B50" s="159"/>
      <c r="C50" s="159"/>
    </row>
    <row r="51" ht="30.6" spans="1:3">
      <c r="A51" s="160" t="s">
        <v>136</v>
      </c>
      <c r="B51" s="160" t="b">
        <f>B46='17'!B31</f>
        <v>1</v>
      </c>
      <c r="C51" s="160" t="b">
        <f>C46='17'!C31</f>
        <v>1</v>
      </c>
    </row>
    <row r="52" ht="30.6" spans="1:3">
      <c r="A52" s="160" t="s">
        <v>137</v>
      </c>
      <c r="B52" s="161">
        <f>B46-'17'!B31</f>
        <v>0</v>
      </c>
      <c r="C52" s="161">
        <f>C46-'17'!C31</f>
        <v>0</v>
      </c>
    </row>
    <row r="53" spans="1:3">
      <c r="B53" s="159"/>
      <c r="C53" s="159"/>
    </row>
    <row r="54" spans="1:3">
      <c r="B54" s="159"/>
    </row>
    <row r="55" spans="1:3">
      <c r="B55" s="159"/>
    </row>
    <row r="56" spans="1:3">
      <c r="B56" s="159"/>
    </row>
    <row r="57" spans="1:3">
      <c r="B57" s="159"/>
    </row>
    <row r="58" spans="1:3">
      <c r="B58" s="159"/>
      <c r="C58" s="159"/>
    </row>
    <row r="59" spans="1:3">
      <c r="B59" s="159"/>
    </row>
  </sheetData>
  <autoFilter xmlns:etc="http://www.wps.cn/officeDocument/2017/etCustomData" ref="A3:E46" etc:filterBottomFollowUsedRange="0">
    <extLst/>
  </autoFilter>
  <mergeCells count="1">
    <mergeCell ref="A1:D1"/>
  </mergeCells>
  <conditionalFormatting sqref="B51:C51">
    <cfRule type="containsText" dxfId="5" priority="1" operator="between" text="FALSE">
      <formula>NOT(ISERROR(SEARCH("FALSE",B51)))</formula>
    </cfRule>
  </conditionalFormatting>
  <conditionalFormatting sqref="B52:C52">
    <cfRule type="cellIs" dxfId="4" priority="2" operator="notEqual">
      <formula>0</formula>
    </cfRule>
  </conditionalFormatting>
  <conditionalFormatting sqref="E3:E46">
    <cfRule type="cellIs" dxfId="8" priority="4" stopIfTrue="1" operator="lessThanOrEqual">
      <formula>-1</formula>
    </cfRule>
  </conditionalFormatting>
  <conditionalFormatting sqref="E4:E46">
    <cfRule type="cellIs" dxfId="8" priority="3"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headerFooter alignWithMargins="0">
    <oddFooter>&amp;C&amp;18-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H44"/>
  <sheetViews>
    <sheetView showZeros="0" view="pageBreakPreview" zoomScale="85" zoomScaleNormal="100" workbookViewId="0">
      <selection activeCell="D26" sqref="D26"/>
    </sheetView>
  </sheetViews>
  <sheetFormatPr defaultColWidth="9" defaultRowHeight="15.6" outlineLevelCol="7"/>
  <cols>
    <col min="1" max="1" width="58.6296296296296" style="130" customWidth="1"/>
    <col min="2" max="2" width="22.6296296296296" style="131" customWidth="1"/>
    <col min="3" max="3" width="26.7592592592593" style="131" customWidth="1"/>
    <col min="4" max="4" width="22.6296296296296" style="131" customWidth="1"/>
    <col min="5" max="5" width="4.87962962962963" style="130" customWidth="1"/>
    <col min="6" max="16384" width="9" style="130"/>
  </cols>
  <sheetData>
    <row r="1" ht="45" customHeight="1" spans="1:5">
      <c r="A1" s="132" t="str">
        <f>YEAR(封面!$B$8)&amp;"年通海县国有资本经营预算支出预算表"</f>
        <v>2026年通海县国有资本经营预算支出预算表</v>
      </c>
      <c r="B1" s="132"/>
      <c r="C1" s="132"/>
      <c r="D1" s="132"/>
      <c r="E1" s="133"/>
    </row>
    <row r="2" ht="20.1" customHeight="1" spans="1:5">
      <c r="A2" s="134" t="s">
        <v>2242</v>
      </c>
      <c r="B2" s="135"/>
      <c r="C2" s="135"/>
      <c r="D2" s="136" t="s">
        <v>10</v>
      </c>
      <c r="E2" s="137"/>
    </row>
    <row r="3" ht="45" customHeight="1" spans="1:5">
      <c r="A3" s="138" t="s">
        <v>12</v>
      </c>
      <c r="B3" s="80" t="str">
        <f>YEAR(封面!$B$8)-1&amp;"年执行数"</f>
        <v>2025年执行数</v>
      </c>
      <c r="C3" s="8" t="str">
        <f>YEAR(封面!$B$8)&amp;"年预算数"</f>
        <v>2026年预算数</v>
      </c>
      <c r="D3" s="8" t="s">
        <v>1694</v>
      </c>
      <c r="E3" s="130" t="s">
        <v>13</v>
      </c>
    </row>
    <row r="4" ht="36" customHeight="1" spans="1:5">
      <c r="A4" s="139" t="s">
        <v>1585</v>
      </c>
      <c r="B4" s="140">
        <f>SUM(B5:B11)</f>
        <v>0</v>
      </c>
      <c r="C4" s="141">
        <f>SUM(C5:C11)</f>
        <v>38</v>
      </c>
      <c r="D4" s="84">
        <f t="shared" ref="D4:D31" si="0">IFERROR(IF(B4&gt;0,C4/B4,IF(B4&lt;0,-(C4/B4),""))*100,0)</f>
        <v>0</v>
      </c>
      <c r="E4" s="142" t="str">
        <f t="shared" ref="E4:E7" si="1">IF(A4&lt;&gt;"",IF(SUM(B4:C4)&lt;&gt;0,"是","否"),"是")</f>
        <v>是</v>
      </c>
    </row>
    <row r="5" ht="36" customHeight="1" spans="1:5">
      <c r="A5" s="143" t="s">
        <v>1586</v>
      </c>
      <c r="B5" s="144"/>
      <c r="C5" s="145"/>
      <c r="D5" s="146">
        <f t="shared" si="0"/>
        <v>0</v>
      </c>
      <c r="E5" s="142" t="str">
        <f t="shared" si="1"/>
        <v>否</v>
      </c>
    </row>
    <row r="6" ht="36" customHeight="1" spans="1:5">
      <c r="A6" s="143" t="s">
        <v>1587</v>
      </c>
      <c r="B6" s="144"/>
      <c r="C6" s="145"/>
      <c r="D6" s="146">
        <f t="shared" si="0"/>
        <v>0</v>
      </c>
      <c r="E6" s="142" t="str">
        <f t="shared" si="1"/>
        <v>否</v>
      </c>
    </row>
    <row r="7" ht="36" customHeight="1" spans="1:5">
      <c r="A7" s="143" t="s">
        <v>1588</v>
      </c>
      <c r="B7" s="147"/>
      <c r="C7" s="145">
        <v>38</v>
      </c>
      <c r="D7" s="146">
        <f t="shared" si="0"/>
        <v>0</v>
      </c>
      <c r="E7" s="142" t="str">
        <f t="shared" si="1"/>
        <v>是</v>
      </c>
    </row>
    <row r="8" ht="36" customHeight="1" spans="1:5">
      <c r="A8" s="143" t="s">
        <v>2243</v>
      </c>
      <c r="B8" s="147"/>
      <c r="C8" s="145"/>
      <c r="D8" s="146">
        <f t="shared" si="0"/>
        <v>0</v>
      </c>
      <c r="E8" s="142"/>
    </row>
    <row r="9" ht="36" customHeight="1" spans="1:5">
      <c r="A9" s="143" t="s">
        <v>1589</v>
      </c>
      <c r="B9" s="144"/>
      <c r="C9" s="145"/>
      <c r="D9" s="146">
        <f t="shared" si="0"/>
        <v>0</v>
      </c>
      <c r="E9" s="142" t="str">
        <f t="shared" ref="E9:E31" si="2">IF(A9&lt;&gt;"",IF(SUM(B9:C9)&lt;&gt;0,"是","否"),"是")</f>
        <v>否</v>
      </c>
    </row>
    <row r="10" ht="35.1" customHeight="1" spans="1:5">
      <c r="A10" s="143" t="s">
        <v>1590</v>
      </c>
      <c r="B10" s="144"/>
      <c r="C10" s="145"/>
      <c r="D10" s="146">
        <f t="shared" si="0"/>
        <v>0</v>
      </c>
      <c r="E10" s="142" t="str">
        <f t="shared" si="2"/>
        <v>否</v>
      </c>
    </row>
    <row r="11" ht="36" customHeight="1" spans="1:5">
      <c r="A11" s="143" t="s">
        <v>1591</v>
      </c>
      <c r="B11" s="144"/>
      <c r="C11" s="145"/>
      <c r="D11" s="146">
        <f t="shared" si="0"/>
        <v>0</v>
      </c>
      <c r="E11" s="142" t="str">
        <f t="shared" si="2"/>
        <v>否</v>
      </c>
    </row>
    <row r="12" ht="36" customHeight="1" spans="1:5">
      <c r="A12" s="139" t="s">
        <v>1592</v>
      </c>
      <c r="B12" s="148">
        <f>SUM(B13:B19)</f>
        <v>4130</v>
      </c>
      <c r="C12" s="148">
        <f>SUM(C13:C19)</f>
        <v>5400</v>
      </c>
      <c r="D12" s="149">
        <f t="shared" si="0"/>
        <v>130.750605326877</v>
      </c>
      <c r="E12" s="142" t="str">
        <f t="shared" si="2"/>
        <v>是</v>
      </c>
    </row>
    <row r="13" ht="36" customHeight="1" spans="1:5">
      <c r="A13" s="143" t="s">
        <v>1593</v>
      </c>
      <c r="B13" s="145"/>
      <c r="C13" s="145"/>
      <c r="D13" s="146">
        <f t="shared" si="0"/>
        <v>0</v>
      </c>
      <c r="E13" s="142" t="str">
        <f t="shared" si="2"/>
        <v>否</v>
      </c>
    </row>
    <row r="14" ht="36" customHeight="1" spans="1:5">
      <c r="A14" s="143" t="s">
        <v>1594</v>
      </c>
      <c r="B14" s="145"/>
      <c r="C14" s="145"/>
      <c r="D14" s="150">
        <f t="shared" si="0"/>
        <v>0</v>
      </c>
      <c r="E14" s="142" t="str">
        <f t="shared" si="2"/>
        <v>否</v>
      </c>
    </row>
    <row r="15" ht="36" customHeight="1" spans="1:5">
      <c r="A15" s="143" t="s">
        <v>1595</v>
      </c>
      <c r="B15" s="145"/>
      <c r="C15" s="145"/>
      <c r="D15" s="146">
        <f t="shared" si="0"/>
        <v>0</v>
      </c>
      <c r="E15" s="142" t="str">
        <f t="shared" si="2"/>
        <v>否</v>
      </c>
    </row>
    <row r="16" ht="36" customHeight="1" spans="1:5">
      <c r="A16" s="143" t="s">
        <v>1597</v>
      </c>
      <c r="B16" s="145"/>
      <c r="C16" s="145"/>
      <c r="D16" s="146">
        <f t="shared" si="0"/>
        <v>0</v>
      </c>
      <c r="E16" s="142" t="str">
        <f t="shared" si="2"/>
        <v>否</v>
      </c>
    </row>
    <row r="17" ht="35.1" customHeight="1" spans="1:8">
      <c r="A17" s="143" t="s">
        <v>1596</v>
      </c>
      <c r="B17" s="145"/>
      <c r="C17" s="145"/>
      <c r="D17" s="151">
        <f t="shared" si="0"/>
        <v>0</v>
      </c>
      <c r="E17" s="142" t="str">
        <f t="shared" si="2"/>
        <v>否</v>
      </c>
    </row>
    <row r="18" ht="36" customHeight="1" spans="1:8">
      <c r="A18" s="143" t="s">
        <v>1598</v>
      </c>
      <c r="B18" s="145"/>
      <c r="C18" s="145"/>
      <c r="D18" s="146">
        <f t="shared" si="0"/>
        <v>0</v>
      </c>
      <c r="E18" s="142" t="str">
        <f t="shared" si="2"/>
        <v>否</v>
      </c>
    </row>
    <row r="19" ht="36" customHeight="1" spans="1:8">
      <c r="A19" s="143" t="s">
        <v>1599</v>
      </c>
      <c r="B19" s="145">
        <v>4130</v>
      </c>
      <c r="C19" s="145">
        <v>5400</v>
      </c>
      <c r="D19" s="146">
        <f t="shared" si="0"/>
        <v>130.750605326877</v>
      </c>
      <c r="E19" s="142" t="str">
        <f t="shared" si="2"/>
        <v>是</v>
      </c>
    </row>
    <row r="20" s="129" customFormat="1" ht="36" customHeight="1" spans="1:8">
      <c r="A20" s="139" t="s">
        <v>1600</v>
      </c>
      <c r="B20" s="148">
        <f>SUM(B21)</f>
        <v>0</v>
      </c>
      <c r="C20" s="152"/>
      <c r="D20" s="149">
        <f t="shared" si="0"/>
        <v>0</v>
      </c>
      <c r="E20" s="142" t="str">
        <f t="shared" si="2"/>
        <v>否</v>
      </c>
      <c r="G20" s="130"/>
      <c r="H20" s="130"/>
    </row>
    <row r="21" ht="36" customHeight="1" spans="1:8">
      <c r="A21" s="143" t="s">
        <v>1601</v>
      </c>
      <c r="B21" s="145"/>
      <c r="C21" s="145"/>
      <c r="D21" s="146">
        <f t="shared" si="0"/>
        <v>0</v>
      </c>
      <c r="E21" s="142" t="str">
        <f t="shared" si="2"/>
        <v>否</v>
      </c>
    </row>
    <row r="22" ht="17.4" spans="1:8">
      <c r="A22" s="139" t="s">
        <v>1602</v>
      </c>
      <c r="B22" s="148">
        <f>SUM(B23)</f>
        <v>0</v>
      </c>
      <c r="C22" s="152"/>
      <c r="D22" s="149">
        <f t="shared" si="0"/>
        <v>0</v>
      </c>
      <c r="E22" s="142" t="str">
        <f t="shared" si="2"/>
        <v>否</v>
      </c>
    </row>
    <row r="23" ht="36" customHeight="1" spans="1:8">
      <c r="A23" s="153" t="s">
        <v>1603</v>
      </c>
      <c r="B23" s="145"/>
      <c r="C23" s="145"/>
      <c r="D23" s="146">
        <f t="shared" si="0"/>
        <v>0</v>
      </c>
      <c r="E23" s="142" t="str">
        <f t="shared" si="2"/>
        <v>否</v>
      </c>
    </row>
    <row r="24" ht="36" customHeight="1" spans="1:8">
      <c r="A24" s="139" t="s">
        <v>1604</v>
      </c>
      <c r="B24" s="148">
        <f>B25</f>
        <v>0</v>
      </c>
      <c r="C24" s="152">
        <f>C25</f>
        <v>0</v>
      </c>
      <c r="D24" s="149">
        <f t="shared" si="0"/>
        <v>0</v>
      </c>
      <c r="E24" s="142" t="str">
        <f t="shared" si="2"/>
        <v>否</v>
      </c>
    </row>
    <row r="25" ht="36" customHeight="1" spans="1:8">
      <c r="A25" s="143" t="s">
        <v>1605</v>
      </c>
      <c r="B25" s="145"/>
      <c r="C25" s="145"/>
      <c r="D25" s="146">
        <f t="shared" si="0"/>
        <v>0</v>
      </c>
      <c r="E25" s="142" t="str">
        <f t="shared" si="2"/>
        <v>否</v>
      </c>
    </row>
    <row r="26" ht="36" customHeight="1" spans="1:8">
      <c r="A26" s="154" t="s">
        <v>2244</v>
      </c>
      <c r="B26" s="148">
        <f>B4+B12+B20+B22+B24</f>
        <v>4130</v>
      </c>
      <c r="C26" s="148">
        <f>C4+C12+C20+C22+C24</f>
        <v>5438</v>
      </c>
      <c r="D26" s="149">
        <f t="shared" si="0"/>
        <v>131.670702179177</v>
      </c>
      <c r="E26" s="142" t="str">
        <f t="shared" si="2"/>
        <v>是</v>
      </c>
      <c r="G26" s="155">
        <f>C26/B26-1</f>
        <v>0.316707021791768</v>
      </c>
    </row>
    <row r="27" ht="36" customHeight="1" spans="1:8">
      <c r="A27" s="156" t="s">
        <v>164</v>
      </c>
      <c r="B27" s="152">
        <f>SUM(B28:B29)</f>
        <v>0</v>
      </c>
      <c r="C27" s="152">
        <f>SUM(C28:C29)</f>
        <v>1013</v>
      </c>
      <c r="D27" s="149">
        <f t="shared" si="0"/>
        <v>0</v>
      </c>
      <c r="E27" s="142" t="str">
        <f t="shared" si="2"/>
        <v>是</v>
      </c>
    </row>
    <row r="28" ht="35.1" customHeight="1" spans="1:8">
      <c r="A28" s="143" t="s">
        <v>1607</v>
      </c>
      <c r="B28" s="145"/>
      <c r="C28" s="145"/>
      <c r="D28" s="146">
        <f t="shared" si="0"/>
        <v>0</v>
      </c>
      <c r="E28" s="142" t="str">
        <f t="shared" si="2"/>
        <v>否</v>
      </c>
    </row>
    <row r="29" ht="36" customHeight="1" spans="1:8">
      <c r="A29" s="143" t="s">
        <v>168</v>
      </c>
      <c r="B29" s="145"/>
      <c r="C29" s="145">
        <v>1013</v>
      </c>
      <c r="D29" s="146">
        <f t="shared" si="0"/>
        <v>0</v>
      </c>
      <c r="E29" s="142" t="str">
        <f t="shared" si="2"/>
        <v>是</v>
      </c>
    </row>
    <row r="30" ht="36" customHeight="1" spans="1:8">
      <c r="A30" s="157" t="s">
        <v>181</v>
      </c>
      <c r="B30" s="141">
        <v>20</v>
      </c>
      <c r="C30" s="152"/>
      <c r="D30" s="146">
        <f t="shared" si="0"/>
        <v>0</v>
      </c>
      <c r="E30" s="142" t="str">
        <f t="shared" si="2"/>
        <v>是</v>
      </c>
    </row>
    <row r="31" ht="36" customHeight="1" spans="1:8">
      <c r="A31" s="158" t="s">
        <v>182</v>
      </c>
      <c r="B31" s="152">
        <f>B26+B27+B30</f>
        <v>4150</v>
      </c>
      <c r="C31" s="152">
        <f>C26+C27+C30</f>
        <v>6451</v>
      </c>
      <c r="D31" s="149">
        <f t="shared" si="0"/>
        <v>155.44578313253</v>
      </c>
      <c r="E31" s="142" t="str">
        <f t="shared" si="2"/>
        <v>是</v>
      </c>
    </row>
    <row r="32" spans="1:8">
      <c r="B32" s="159"/>
    </row>
    <row r="33" spans="1:3">
      <c r="B33" s="159"/>
      <c r="C33" s="159"/>
    </row>
    <row r="34" spans="1:3">
      <c r="B34" s="159"/>
    </row>
    <row r="35" ht="30.6" spans="1:3">
      <c r="A35" s="160" t="s">
        <v>136</v>
      </c>
      <c r="B35" s="160" t="b">
        <f>B31='16'!B46</f>
        <v>1</v>
      </c>
      <c r="C35" s="160" t="b">
        <f>C31='16'!C46</f>
        <v>1</v>
      </c>
    </row>
    <row r="36" ht="30.6" spans="1:3">
      <c r="A36" s="160" t="s">
        <v>137</v>
      </c>
      <c r="B36" s="161">
        <f>B31-'16'!B46</f>
        <v>0</v>
      </c>
      <c r="C36" s="161">
        <f>C31-'16'!C46</f>
        <v>0</v>
      </c>
    </row>
    <row r="37" spans="1:3">
      <c r="B37" s="159"/>
    </row>
    <row r="38" spans="1:3">
      <c r="B38" s="159"/>
      <c r="C38" s="159"/>
    </row>
    <row r="39" spans="1:3">
      <c r="B39" s="159"/>
    </row>
    <row r="40" spans="1:3">
      <c r="B40" s="159"/>
    </row>
    <row r="41" spans="1:3">
      <c r="B41" s="159"/>
    </row>
    <row r="42" spans="1:3">
      <c r="B42" s="159"/>
    </row>
    <row r="43" spans="1:3">
      <c r="B43" s="159"/>
      <c r="C43" s="159"/>
    </row>
    <row r="44" spans="1:3">
      <c r="B44" s="159"/>
    </row>
  </sheetData>
  <autoFilter xmlns:etc="http://www.wps.cn/officeDocument/2017/etCustomData" ref="A3:E31" etc:filterBottomFollowUsedRange="0">
    <extLst/>
  </autoFilter>
  <mergeCells count="1">
    <mergeCell ref="A1:D1"/>
  </mergeCells>
  <conditionalFormatting sqref="E32">
    <cfRule type="cellIs" dxfId="8" priority="3" stopIfTrue="1" operator="lessThanOrEqual">
      <formula>-1</formula>
    </cfRule>
  </conditionalFormatting>
  <conditionalFormatting sqref="B35:C35">
    <cfRule type="containsText" dxfId="5" priority="1" operator="between" text="FALSE">
      <formula>NOT(ISERROR(SEARCH("FALSE",B35)))</formula>
    </cfRule>
  </conditionalFormatting>
  <conditionalFormatting sqref="B36:C36">
    <cfRule type="cellIs" dxfId="4" priority="2" operator="notEqual">
      <formula>0</formula>
    </cfRule>
  </conditionalFormatting>
  <conditionalFormatting sqref="E3:E32 D5:D31">
    <cfRule type="cellIs" dxfId="8" priority="4"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3" orientation="portrait"/>
  <headerFooter alignWithMargins="0">
    <oddFooter>&amp;C&amp;18-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57"/>
  <sheetViews>
    <sheetView showZeros="0" view="pageBreakPreview" zoomScale="85" zoomScaleNormal="100" workbookViewId="0">
      <selection activeCell="C48" sqref="C48"/>
    </sheetView>
  </sheetViews>
  <sheetFormatPr defaultColWidth="9" defaultRowHeight="15.6"/>
  <cols>
    <col min="1" max="1" width="58.6296296296296" style="73" customWidth="1"/>
    <col min="2" max="4" width="22.6296296296296" style="73" customWidth="1"/>
    <col min="5" max="5" width="6.87962962962963" style="73" customWidth="1"/>
    <col min="6" max="16384" width="9" style="73"/>
  </cols>
  <sheetData>
    <row r="1" s="73" customFormat="1" ht="45" customHeight="1" spans="1:9">
      <c r="A1" s="74" t="str">
        <f>YEAR(封面!$B$8)&amp;"年通海县社会保险基金预算收入预算表"</f>
        <v>2026年通海县社会保险基金预算收入预算表</v>
      </c>
      <c r="B1" s="74"/>
      <c r="C1" s="74"/>
      <c r="D1" s="74"/>
    </row>
    <row r="2" s="111" customFormat="1" ht="20.1" customHeight="1" spans="1:9">
      <c r="A2" s="112" t="s">
        <v>2245</v>
      </c>
      <c r="B2" s="113"/>
      <c r="C2" s="114"/>
      <c r="D2" s="115" t="s">
        <v>10</v>
      </c>
      <c r="F2" s="116" t="s">
        <v>2246</v>
      </c>
      <c r="G2" s="116"/>
      <c r="H2" s="116" t="s">
        <v>2247</v>
      </c>
      <c r="I2" s="116"/>
    </row>
    <row r="3" s="73" customFormat="1" ht="45" customHeight="1" spans="1:9">
      <c r="A3" s="117" t="s">
        <v>2248</v>
      </c>
      <c r="B3" s="80" t="s">
        <v>2249</v>
      </c>
      <c r="C3" s="8" t="s">
        <v>2250</v>
      </c>
      <c r="D3" s="8" t="s">
        <v>1694</v>
      </c>
      <c r="E3" s="111" t="s">
        <v>13</v>
      </c>
      <c r="F3" s="103" t="s">
        <v>2251</v>
      </c>
      <c r="G3" s="103" t="s">
        <v>2252</v>
      </c>
      <c r="H3" s="103" t="s">
        <v>2251</v>
      </c>
      <c r="I3" s="103" t="s">
        <v>2252</v>
      </c>
    </row>
    <row r="4" s="73" customFormat="1" ht="20" customHeight="1" spans="1:9">
      <c r="A4" s="118" t="s">
        <v>1611</v>
      </c>
      <c r="B4" s="119">
        <f>SUM(B5:B11)</f>
        <v>22158</v>
      </c>
      <c r="C4" s="120">
        <f>SUM(C5:C11)</f>
        <v>22909</v>
      </c>
      <c r="D4" s="84">
        <f t="shared" ref="D4:D52" si="0">IF(B4=0,"",IF(B4&gt;0,C4/B4,IF(B4&lt;0,-(C4/B4),""))*100)</f>
        <v>103.389295062731</v>
      </c>
      <c r="E4" s="121" t="str">
        <f t="shared" ref="E4:E32" si="1">IF(A4&lt;&gt;"",IF(SUM(B4:C4)&lt;&gt;0,"是","否"),"是")</f>
        <v>是</v>
      </c>
    </row>
    <row r="5" s="73" customFormat="1" ht="20" customHeight="1" spans="1:9">
      <c r="A5" s="122" t="s">
        <v>1612</v>
      </c>
      <c r="B5" s="123">
        <v>22018</v>
      </c>
      <c r="C5" s="123">
        <v>22768</v>
      </c>
      <c r="D5" s="84">
        <f t="shared" si="0"/>
        <v>103.406303933146</v>
      </c>
      <c r="E5" s="121" t="str">
        <f t="shared" si="1"/>
        <v>是</v>
      </c>
    </row>
    <row r="6" s="73" customFormat="1" ht="18" customHeight="1" spans="1:9">
      <c r="A6" s="122" t="s">
        <v>1613</v>
      </c>
      <c r="B6" s="123"/>
      <c r="C6" s="123"/>
      <c r="D6" s="84" t="str">
        <f t="shared" si="0"/>
        <v/>
      </c>
      <c r="E6" s="121" t="str">
        <f t="shared" si="1"/>
        <v>否</v>
      </c>
    </row>
    <row r="7" s="73" customFormat="1" ht="20" customHeight="1" spans="1:9">
      <c r="A7" s="122" t="s">
        <v>1614</v>
      </c>
      <c r="B7" s="123">
        <v>37</v>
      </c>
      <c r="C7" s="123">
        <v>40</v>
      </c>
      <c r="D7" s="84">
        <f t="shared" si="0"/>
        <v>108.108108108108</v>
      </c>
      <c r="E7" s="121" t="str">
        <f t="shared" si="1"/>
        <v>是</v>
      </c>
    </row>
    <row r="8" s="73" customFormat="1" ht="18" customHeight="1" spans="1:9">
      <c r="A8" s="122" t="s">
        <v>1615</v>
      </c>
      <c r="B8" s="123"/>
      <c r="C8" s="123"/>
      <c r="D8" s="84" t="str">
        <f t="shared" si="0"/>
        <v/>
      </c>
      <c r="E8" s="121" t="str">
        <f t="shared" si="1"/>
        <v>否</v>
      </c>
    </row>
    <row r="9" s="73" customFormat="1" ht="20" customHeight="1" spans="1:9">
      <c r="A9" s="122" t="s">
        <v>1616</v>
      </c>
      <c r="B9" s="123">
        <v>103</v>
      </c>
      <c r="C9" s="123">
        <v>100</v>
      </c>
      <c r="D9" s="84">
        <f t="shared" si="0"/>
        <v>97.0873786407767</v>
      </c>
      <c r="E9" s="121" t="str">
        <f t="shared" si="1"/>
        <v>是</v>
      </c>
    </row>
    <row r="10" s="73" customFormat="1" ht="20" customHeight="1" spans="1:9">
      <c r="A10" s="122" t="s">
        <v>1617</v>
      </c>
      <c r="B10" s="123"/>
      <c r="C10" s="123">
        <v>1</v>
      </c>
      <c r="D10" s="84" t="str">
        <f t="shared" si="0"/>
        <v/>
      </c>
      <c r="E10" s="121" t="str">
        <f t="shared" si="1"/>
        <v>是</v>
      </c>
    </row>
    <row r="11" s="73" customFormat="1" ht="18" customHeight="1" spans="1:9">
      <c r="A11" s="124" t="s">
        <v>1618</v>
      </c>
      <c r="B11" s="123"/>
      <c r="C11" s="123"/>
      <c r="D11" s="84" t="str">
        <f t="shared" si="0"/>
        <v/>
      </c>
      <c r="E11" s="121" t="str">
        <f t="shared" si="1"/>
        <v>否</v>
      </c>
    </row>
    <row r="12" s="73" customFormat="1" ht="20" customHeight="1" spans="1:9">
      <c r="A12" s="118" t="s">
        <v>1619</v>
      </c>
      <c r="B12" s="120">
        <f>SUM(B13:B17)</f>
        <v>27584</v>
      </c>
      <c r="C12" s="120">
        <f>SUM(C13:C17)</f>
        <v>29020</v>
      </c>
      <c r="D12" s="84">
        <f t="shared" si="0"/>
        <v>105.205916473318</v>
      </c>
      <c r="E12" s="121" t="str">
        <f t="shared" si="1"/>
        <v>是</v>
      </c>
    </row>
    <row r="13" s="73" customFormat="1" ht="20" customHeight="1" spans="1:9">
      <c r="A13" s="122" t="s">
        <v>1612</v>
      </c>
      <c r="B13" s="123">
        <v>15753</v>
      </c>
      <c r="C13" s="123">
        <v>16108</v>
      </c>
      <c r="D13" s="84">
        <f t="shared" si="0"/>
        <v>102.253539008443</v>
      </c>
      <c r="E13" s="121" t="str">
        <f t="shared" si="1"/>
        <v>是</v>
      </c>
    </row>
    <row r="14" s="73" customFormat="1" ht="20" customHeight="1" spans="1:9">
      <c r="A14" s="122" t="s">
        <v>1613</v>
      </c>
      <c r="B14" s="123">
        <v>11101</v>
      </c>
      <c r="C14" s="123">
        <v>12350</v>
      </c>
      <c r="D14" s="84">
        <f t="shared" si="0"/>
        <v>111.251238627151</v>
      </c>
      <c r="E14" s="121" t="str">
        <f t="shared" si="1"/>
        <v>是</v>
      </c>
    </row>
    <row r="15" s="73" customFormat="1" ht="20" customHeight="1" spans="1:9">
      <c r="A15" s="122" t="s">
        <v>1614</v>
      </c>
      <c r="B15" s="123">
        <v>17</v>
      </c>
      <c r="C15" s="123">
        <v>16</v>
      </c>
      <c r="D15" s="84">
        <f t="shared" si="0"/>
        <v>94.1176470588235</v>
      </c>
      <c r="E15" s="121" t="str">
        <f t="shared" si="1"/>
        <v>是</v>
      </c>
    </row>
    <row r="16" s="73" customFormat="1" ht="20" customHeight="1" spans="1:9">
      <c r="A16" s="122" t="s">
        <v>1616</v>
      </c>
      <c r="B16" s="123">
        <v>713</v>
      </c>
      <c r="C16" s="123">
        <v>545</v>
      </c>
      <c r="D16" s="84">
        <f t="shared" si="0"/>
        <v>76.437587657784</v>
      </c>
      <c r="E16" s="121" t="str">
        <f t="shared" si="1"/>
        <v>是</v>
      </c>
    </row>
    <row r="17" s="73" customFormat="1" ht="20" customHeight="1" spans="1:5">
      <c r="A17" s="122" t="s">
        <v>1617</v>
      </c>
      <c r="B17" s="123"/>
      <c r="C17" s="123">
        <v>1</v>
      </c>
      <c r="D17" s="84" t="str">
        <f t="shared" si="0"/>
        <v/>
      </c>
      <c r="E17" s="121" t="str">
        <f t="shared" si="1"/>
        <v>是</v>
      </c>
    </row>
    <row r="18" s="73" customFormat="1" ht="20" customHeight="1" spans="1:5">
      <c r="A18" s="118" t="s">
        <v>1620</v>
      </c>
      <c r="B18" s="120">
        <f>SUM(B19:B23)</f>
        <v>1201</v>
      </c>
      <c r="C18" s="120">
        <f>SUM(C19:C23)</f>
        <v>1197</v>
      </c>
      <c r="D18" s="84">
        <f t="shared" si="0"/>
        <v>99.6669442131557</v>
      </c>
      <c r="E18" s="121" t="str">
        <f t="shared" si="1"/>
        <v>是</v>
      </c>
    </row>
    <row r="19" s="73" customFormat="1" ht="20" customHeight="1" spans="1:5">
      <c r="A19" s="122" t="s">
        <v>1621</v>
      </c>
      <c r="B19" s="123">
        <v>1194</v>
      </c>
      <c r="C19" s="123">
        <v>1195</v>
      </c>
      <c r="D19" s="84">
        <f t="shared" si="0"/>
        <v>100.083752093802</v>
      </c>
      <c r="E19" s="121" t="str">
        <f t="shared" si="1"/>
        <v>是</v>
      </c>
    </row>
    <row r="20" s="73" customFormat="1" ht="18" customHeight="1" spans="1:5">
      <c r="A20" s="124" t="s">
        <v>1613</v>
      </c>
      <c r="B20" s="123"/>
      <c r="C20" s="123"/>
      <c r="D20" s="84" t="str">
        <f t="shared" si="0"/>
        <v/>
      </c>
      <c r="E20" s="121" t="str">
        <f t="shared" si="1"/>
        <v>否</v>
      </c>
    </row>
    <row r="21" s="73" customFormat="1" ht="20" customHeight="1" spans="1:5">
      <c r="A21" s="122" t="s">
        <v>1614</v>
      </c>
      <c r="B21" s="123">
        <v>2</v>
      </c>
      <c r="C21" s="123">
        <v>2</v>
      </c>
      <c r="D21" s="84">
        <f t="shared" si="0"/>
        <v>100</v>
      </c>
      <c r="E21" s="121" t="str">
        <f t="shared" si="1"/>
        <v>是</v>
      </c>
    </row>
    <row r="22" s="73" customFormat="1" ht="20" customHeight="1" spans="1:5">
      <c r="A22" s="122" t="s">
        <v>1616</v>
      </c>
      <c r="B22" s="123">
        <v>3</v>
      </c>
      <c r="C22" s="123"/>
      <c r="D22" s="84">
        <f t="shared" si="0"/>
        <v>0</v>
      </c>
      <c r="E22" s="121" t="str">
        <f t="shared" si="1"/>
        <v>是</v>
      </c>
    </row>
    <row r="23" s="73" customFormat="1" ht="20" customHeight="1" spans="1:5">
      <c r="A23" s="122" t="s">
        <v>1617</v>
      </c>
      <c r="B23" s="123">
        <v>2</v>
      </c>
      <c r="C23" s="123"/>
      <c r="D23" s="84">
        <f t="shared" si="0"/>
        <v>0</v>
      </c>
      <c r="E23" s="121" t="str">
        <f t="shared" si="1"/>
        <v>是</v>
      </c>
    </row>
    <row r="24" s="73" customFormat="1" ht="20" customHeight="1" spans="1:5">
      <c r="A24" s="118" t="s">
        <v>1622</v>
      </c>
      <c r="B24" s="119">
        <f>SUM(B25:B29)</f>
        <v>15731</v>
      </c>
      <c r="C24" s="120">
        <f>SUM(C25:C29)</f>
        <v>15750</v>
      </c>
      <c r="D24" s="84">
        <f t="shared" si="0"/>
        <v>100.120780624245</v>
      </c>
      <c r="E24" s="121" t="str">
        <f t="shared" si="1"/>
        <v>是</v>
      </c>
    </row>
    <row r="25" s="73" customFormat="1" ht="20" customHeight="1" spans="1:5">
      <c r="A25" s="122" t="s">
        <v>1623</v>
      </c>
      <c r="B25" s="123">
        <v>15596</v>
      </c>
      <c r="C25" s="123">
        <v>15658</v>
      </c>
      <c r="D25" s="84">
        <f t="shared" si="0"/>
        <v>100.397537830213</v>
      </c>
      <c r="E25" s="121" t="str">
        <f t="shared" si="1"/>
        <v>是</v>
      </c>
    </row>
    <row r="26" s="73" customFormat="1" ht="18" customHeight="1" spans="1:5">
      <c r="A26" s="122" t="s">
        <v>1613</v>
      </c>
      <c r="B26" s="123"/>
      <c r="C26" s="123"/>
      <c r="D26" s="84" t="str">
        <f t="shared" si="0"/>
        <v/>
      </c>
      <c r="E26" s="121" t="str">
        <f t="shared" si="1"/>
        <v>否</v>
      </c>
    </row>
    <row r="27" s="73" customFormat="1" ht="20" customHeight="1" spans="1:5">
      <c r="A27" s="122" t="s">
        <v>1614</v>
      </c>
      <c r="B27" s="123">
        <v>40</v>
      </c>
      <c r="C27" s="123">
        <v>35</v>
      </c>
      <c r="D27" s="84">
        <f t="shared" si="0"/>
        <v>87.5</v>
      </c>
      <c r="E27" s="121" t="str">
        <f t="shared" si="1"/>
        <v>是</v>
      </c>
    </row>
    <row r="28" s="73" customFormat="1" ht="20" customHeight="1" spans="1:5">
      <c r="A28" s="122" t="s">
        <v>1616</v>
      </c>
      <c r="B28" s="123">
        <v>11</v>
      </c>
      <c r="C28" s="123">
        <v>7</v>
      </c>
      <c r="D28" s="84">
        <f t="shared" si="0"/>
        <v>63.6363636363636</v>
      </c>
      <c r="E28" s="121" t="str">
        <f t="shared" si="1"/>
        <v>是</v>
      </c>
    </row>
    <row r="29" s="73" customFormat="1" ht="20" customHeight="1" spans="1:5">
      <c r="A29" s="122" t="s">
        <v>1617</v>
      </c>
      <c r="B29" s="123">
        <v>84</v>
      </c>
      <c r="C29" s="123">
        <v>50</v>
      </c>
      <c r="D29" s="84">
        <f t="shared" si="0"/>
        <v>59.5238095238095</v>
      </c>
      <c r="E29" s="121" t="str">
        <f t="shared" si="1"/>
        <v>是</v>
      </c>
    </row>
    <row r="30" s="73" customFormat="1" ht="20" customHeight="1" spans="1:5">
      <c r="A30" s="118" t="s">
        <v>1624</v>
      </c>
      <c r="B30" s="119">
        <f>SUM(B31:B34)</f>
        <v>1024</v>
      </c>
      <c r="C30" s="120">
        <f>SUM(C31:C34)</f>
        <v>1011</v>
      </c>
      <c r="D30" s="84">
        <f t="shared" si="0"/>
        <v>98.73046875</v>
      </c>
      <c r="E30" s="121" t="str">
        <f t="shared" si="1"/>
        <v>是</v>
      </c>
    </row>
    <row r="31" s="73" customFormat="1" ht="20" customHeight="1" spans="1:5">
      <c r="A31" s="122" t="s">
        <v>1625</v>
      </c>
      <c r="B31" s="123">
        <v>1022</v>
      </c>
      <c r="C31" s="123">
        <v>1009</v>
      </c>
      <c r="D31" s="84">
        <f t="shared" si="0"/>
        <v>98.7279843444227</v>
      </c>
      <c r="E31" s="121" t="str">
        <f t="shared" si="1"/>
        <v>是</v>
      </c>
    </row>
    <row r="32" s="73" customFormat="1" ht="18" customHeight="1" spans="1:5">
      <c r="A32" s="122" t="s">
        <v>1613</v>
      </c>
      <c r="B32" s="123"/>
      <c r="C32" s="123"/>
      <c r="D32" s="84" t="str">
        <f t="shared" si="0"/>
        <v/>
      </c>
      <c r="E32" s="121" t="str">
        <f t="shared" si="1"/>
        <v>否</v>
      </c>
    </row>
    <row r="33" s="73" customFormat="1" ht="20" customHeight="1" spans="1:5">
      <c r="A33" s="122" t="s">
        <v>1614</v>
      </c>
      <c r="B33" s="123">
        <v>2</v>
      </c>
      <c r="C33" s="123">
        <v>2</v>
      </c>
      <c r="D33" s="84">
        <f t="shared" si="0"/>
        <v>100</v>
      </c>
      <c r="E33" s="121" t="str">
        <f>IF(A33&lt;&gt;"",IF(SUM(C33:C33)&lt;&gt;0,"是","否"),"是")</f>
        <v>是</v>
      </c>
    </row>
    <row r="34" s="73" customFormat="1" ht="18" customHeight="1" spans="1:5">
      <c r="A34" s="122" t="s">
        <v>1617</v>
      </c>
      <c r="B34" s="123"/>
      <c r="C34" s="123"/>
      <c r="D34" s="84" t="str">
        <f t="shared" si="0"/>
        <v/>
      </c>
      <c r="E34" s="121" t="str">
        <f t="shared" ref="E34:E53" si="2">IF(A34&lt;&gt;"",IF(SUM(B34:C34)&lt;&gt;0,"是","否"),"是")</f>
        <v>否</v>
      </c>
    </row>
    <row r="35" s="73" customFormat="1" ht="20" customHeight="1" spans="1:5">
      <c r="A35" s="118" t="s">
        <v>1627</v>
      </c>
      <c r="B35" s="119">
        <f>SUM(B36:B42)</f>
        <v>8248</v>
      </c>
      <c r="C35" s="120">
        <f>SUM(C36:C42)</f>
        <v>6300</v>
      </c>
      <c r="D35" s="84">
        <f t="shared" si="0"/>
        <v>76.3821532492726</v>
      </c>
      <c r="E35" s="121" t="str">
        <f t="shared" si="2"/>
        <v>是</v>
      </c>
    </row>
    <row r="36" s="73" customFormat="1" ht="20" customHeight="1" spans="1:5">
      <c r="A36" s="122" t="s">
        <v>1628</v>
      </c>
      <c r="B36" s="123">
        <v>6216</v>
      </c>
      <c r="C36" s="123">
        <v>4967</v>
      </c>
      <c r="D36" s="84">
        <f t="shared" si="0"/>
        <v>79.9066924066924</v>
      </c>
      <c r="E36" s="121" t="str">
        <f t="shared" si="2"/>
        <v>是</v>
      </c>
    </row>
    <row r="37" s="73" customFormat="1" ht="20" customHeight="1" spans="1:5">
      <c r="A37" s="122" t="s">
        <v>1613</v>
      </c>
      <c r="B37" s="123">
        <v>460</v>
      </c>
      <c r="C37" s="123">
        <v>400</v>
      </c>
      <c r="D37" s="84">
        <f t="shared" si="0"/>
        <v>86.9565217391304</v>
      </c>
      <c r="E37" s="121" t="str">
        <f t="shared" si="2"/>
        <v>是</v>
      </c>
    </row>
    <row r="38" s="73" customFormat="1" ht="20" customHeight="1" spans="1:5">
      <c r="A38" s="122" t="s">
        <v>1629</v>
      </c>
      <c r="B38" s="123">
        <v>274</v>
      </c>
      <c r="C38" s="123">
        <v>128</v>
      </c>
      <c r="D38" s="84">
        <f t="shared" si="0"/>
        <v>46.7153284671533</v>
      </c>
      <c r="E38" s="121" t="str">
        <f t="shared" si="2"/>
        <v>是</v>
      </c>
    </row>
    <row r="39" s="73" customFormat="1" ht="20" customHeight="1" spans="1:5">
      <c r="A39" s="122" t="s">
        <v>1614</v>
      </c>
      <c r="B39" s="123">
        <v>144</v>
      </c>
      <c r="C39" s="123">
        <v>80</v>
      </c>
      <c r="D39" s="84">
        <f t="shared" si="0"/>
        <v>55.5555555555556</v>
      </c>
      <c r="E39" s="121" t="str">
        <f t="shared" si="2"/>
        <v>是</v>
      </c>
    </row>
    <row r="40" s="73" customFormat="1" ht="20" customHeight="1" spans="1:5">
      <c r="A40" s="122" t="s">
        <v>1615</v>
      </c>
      <c r="B40" s="123">
        <v>1115</v>
      </c>
      <c r="C40" s="123">
        <v>694</v>
      </c>
      <c r="D40" s="84">
        <f t="shared" si="0"/>
        <v>62.2421524663677</v>
      </c>
      <c r="E40" s="121" t="str">
        <f t="shared" si="2"/>
        <v>是</v>
      </c>
    </row>
    <row r="41" s="73" customFormat="1" ht="20" customHeight="1" spans="1:5">
      <c r="A41" s="122" t="s">
        <v>1616</v>
      </c>
      <c r="B41" s="123">
        <v>36</v>
      </c>
      <c r="C41" s="123">
        <v>28</v>
      </c>
      <c r="D41" s="84">
        <f t="shared" si="0"/>
        <v>77.7777777777778</v>
      </c>
      <c r="E41" s="121" t="str">
        <f t="shared" si="2"/>
        <v>是</v>
      </c>
    </row>
    <row r="42" s="73" customFormat="1" ht="20" customHeight="1" spans="1:5">
      <c r="A42" s="122" t="s">
        <v>1617</v>
      </c>
      <c r="B42" s="123">
        <v>3</v>
      </c>
      <c r="C42" s="123">
        <v>3</v>
      </c>
      <c r="D42" s="84">
        <f t="shared" si="0"/>
        <v>100</v>
      </c>
      <c r="E42" s="121" t="str">
        <f t="shared" si="2"/>
        <v>是</v>
      </c>
    </row>
    <row r="43" s="73" customFormat="1" ht="20" customHeight="1" spans="1:5">
      <c r="A43" s="118" t="s">
        <v>1630</v>
      </c>
      <c r="B43" s="119">
        <f>SUM(B44:B47)</f>
        <v>9937</v>
      </c>
      <c r="C43" s="120">
        <f>SUM(C44:C47)</f>
        <v>10125</v>
      </c>
      <c r="D43" s="84">
        <f t="shared" si="0"/>
        <v>101.891919090269</v>
      </c>
      <c r="E43" s="121" t="str">
        <f t="shared" si="2"/>
        <v>是</v>
      </c>
    </row>
    <row r="44" s="73" customFormat="1" ht="20" customHeight="1" spans="1:5">
      <c r="A44" s="122" t="s">
        <v>1623</v>
      </c>
      <c r="B44" s="123">
        <v>9351</v>
      </c>
      <c r="C44" s="123">
        <v>9600</v>
      </c>
      <c r="D44" s="84">
        <f t="shared" si="0"/>
        <v>102.662816811036</v>
      </c>
      <c r="E44" s="121" t="str">
        <f t="shared" si="2"/>
        <v>是</v>
      </c>
    </row>
    <row r="45" s="73" customFormat="1" ht="20" customHeight="1" spans="1:5">
      <c r="A45" s="122" t="s">
        <v>1613</v>
      </c>
      <c r="B45" s="123">
        <v>400</v>
      </c>
      <c r="C45" s="123">
        <v>420</v>
      </c>
      <c r="D45" s="84">
        <f t="shared" si="0"/>
        <v>105</v>
      </c>
      <c r="E45" s="121" t="str">
        <f t="shared" si="2"/>
        <v>是</v>
      </c>
    </row>
    <row r="46" s="73" customFormat="1" ht="20" customHeight="1" spans="1:5">
      <c r="A46" s="122" t="s">
        <v>1614</v>
      </c>
      <c r="B46" s="123">
        <v>24</v>
      </c>
      <c r="C46" s="123">
        <v>15</v>
      </c>
      <c r="D46" s="84">
        <f t="shared" si="0"/>
        <v>62.5</v>
      </c>
      <c r="E46" s="121" t="str">
        <f t="shared" si="2"/>
        <v>是</v>
      </c>
    </row>
    <row r="47" s="73" customFormat="1" ht="20" customHeight="1" spans="1:5">
      <c r="A47" s="122" t="s">
        <v>1617</v>
      </c>
      <c r="B47" s="123">
        <v>162</v>
      </c>
      <c r="C47" s="123">
        <v>90</v>
      </c>
      <c r="D47" s="84">
        <f t="shared" si="0"/>
        <v>55.5555555555556</v>
      </c>
      <c r="E47" s="121" t="str">
        <f t="shared" si="2"/>
        <v>是</v>
      </c>
    </row>
    <row r="48" s="73" customFormat="1" ht="20" customHeight="1" spans="1:5">
      <c r="A48" s="108" t="s">
        <v>1631</v>
      </c>
      <c r="B48" s="125">
        <f t="shared" ref="B48:B50" si="3">B4+B12+B18+B24+B30+B35+B43</f>
        <v>85883</v>
      </c>
      <c r="C48" s="120">
        <f t="shared" ref="C48:C50" si="4">C4+C12+C18+C24+C30+C35+C43</f>
        <v>86312</v>
      </c>
      <c r="D48" s="84">
        <f t="shared" si="0"/>
        <v>100.499516784463</v>
      </c>
      <c r="E48" s="121" t="str">
        <f t="shared" si="2"/>
        <v>是</v>
      </c>
    </row>
    <row r="49" s="73" customFormat="1" ht="20" customHeight="1" spans="1:5">
      <c r="A49" s="122" t="s">
        <v>1632</v>
      </c>
      <c r="B49" s="126">
        <f t="shared" si="3"/>
        <v>71150</v>
      </c>
      <c r="C49" s="123">
        <f t="shared" si="4"/>
        <v>71305</v>
      </c>
      <c r="D49" s="84">
        <f t="shared" si="0"/>
        <v>100.217849613493</v>
      </c>
      <c r="E49" s="121" t="str">
        <f t="shared" si="2"/>
        <v>是</v>
      </c>
    </row>
    <row r="50" s="73" customFormat="1" ht="20" customHeight="1" spans="1:5">
      <c r="A50" s="122" t="s">
        <v>1633</v>
      </c>
      <c r="B50" s="123">
        <f t="shared" si="3"/>
        <v>11961</v>
      </c>
      <c r="C50" s="123">
        <f t="shared" si="4"/>
        <v>13170</v>
      </c>
      <c r="D50" s="84">
        <f t="shared" si="0"/>
        <v>110.107850514171</v>
      </c>
      <c r="E50" s="121" t="str">
        <f t="shared" si="2"/>
        <v>是</v>
      </c>
    </row>
    <row r="51" s="73" customFormat="1" ht="20" customHeight="1" spans="1:5">
      <c r="A51" s="122" t="s">
        <v>1634</v>
      </c>
      <c r="B51" s="126">
        <f>B7+B15+B21+B27+B33+B39+B46</f>
        <v>266</v>
      </c>
      <c r="C51" s="123">
        <f>C7+C15+C21+C27+C33+C39+C46</f>
        <v>190</v>
      </c>
      <c r="D51" s="84">
        <f t="shared" si="0"/>
        <v>71.4285714285714</v>
      </c>
      <c r="E51" s="121" t="str">
        <f t="shared" si="2"/>
        <v>是</v>
      </c>
    </row>
    <row r="52" s="73" customFormat="1" ht="20" customHeight="1" spans="1:5">
      <c r="A52" s="122" t="s">
        <v>1635</v>
      </c>
      <c r="B52" s="126">
        <f>B8+B40</f>
        <v>1115</v>
      </c>
      <c r="C52" s="123">
        <f>C8+C40</f>
        <v>694</v>
      </c>
      <c r="D52" s="84">
        <f t="shared" si="0"/>
        <v>62.2421524663677</v>
      </c>
      <c r="E52" s="121" t="str">
        <f t="shared" si="2"/>
        <v>是</v>
      </c>
    </row>
    <row r="53" s="73" customFormat="1" ht="18" customHeight="1" spans="1:5">
      <c r="A53" s="127" t="s">
        <v>1636</v>
      </c>
      <c r="B53" s="128">
        <f>B11</f>
        <v>0</v>
      </c>
      <c r="C53" s="123">
        <f>C11</f>
        <v>0</v>
      </c>
      <c r="D53" s="89">
        <f>IF(B52=0,"",IF(B52&gt;0,C53/B52,IF(B52&lt;0,-(C53/B52),""))*100)</f>
        <v>0</v>
      </c>
      <c r="E53" s="121" t="str">
        <f t="shared" si="2"/>
        <v>否</v>
      </c>
    </row>
    <row r="54" s="73" customFormat="1" spans="1:5">
      <c r="B54" s="93"/>
      <c r="C54" s="93"/>
    </row>
    <row r="55" s="73" customFormat="1" spans="1:5">
      <c r="B55" s="93"/>
      <c r="C55" s="93"/>
    </row>
    <row r="56" s="73" customFormat="1" spans="1:5">
      <c r="B56" s="93"/>
      <c r="C56" s="93"/>
    </row>
    <row r="57" s="73" customFormat="1" spans="1:5">
      <c r="C57" s="93"/>
    </row>
  </sheetData>
  <autoFilter xmlns:etc="http://www.wps.cn/officeDocument/2017/etCustomData" ref="A3:E53" etc:filterBottomFollowUsedRange="0">
    <extLst/>
  </autoFilter>
  <mergeCells count="3">
    <mergeCell ref="A1:D1"/>
    <mergeCell ref="F2:G2"/>
    <mergeCell ref="H2:I2"/>
  </mergeCells>
  <printOptions horizontalCentered="1"/>
  <pageMargins left="0.472222222222222" right="0.393055555555556" top="0.747916666666667" bottom="0.747916666666667" header="0.314583333333333" footer="0.314583333333333"/>
  <pageSetup paperSize="9" scale="76" fitToHeight="0" orientation="portrait"/>
  <headerFooter alignWithMargins="0">
    <oddFooter>&amp;C&amp;18-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54"/>
  <sheetViews>
    <sheetView showZeros="0" view="pageBreakPreview" zoomScale="85" zoomScaleNormal="100" workbookViewId="0">
      <selection activeCell="C45" sqref="C45"/>
    </sheetView>
  </sheetViews>
  <sheetFormatPr defaultColWidth="9" defaultRowHeight="15.6"/>
  <cols>
    <col min="1" max="1" width="58.6296296296296" style="73" customWidth="1"/>
    <col min="2" max="4" width="22.6296296296296" style="73" customWidth="1"/>
    <col min="5" max="5" width="8.62962962962963" style="73" customWidth="1"/>
    <col min="6" max="16384" width="9" style="73"/>
  </cols>
  <sheetData>
    <row r="1" s="73" customFormat="1" ht="45" customHeight="1" spans="1:9">
      <c r="A1" s="74" t="str">
        <f>YEAR(封面!$B$8)&amp;"年通海县社会保险基金预算支出预算表"</f>
        <v>2026年通海县社会保险基金预算支出预算表</v>
      </c>
      <c r="B1" s="74"/>
      <c r="C1" s="74"/>
      <c r="D1" s="74"/>
    </row>
    <row r="2" s="73" customFormat="1" ht="20.1" customHeight="1" spans="1:9">
      <c r="A2" s="96" t="s">
        <v>2253</v>
      </c>
      <c r="B2" s="97"/>
      <c r="C2" s="98"/>
      <c r="D2" s="99" t="s">
        <v>2254</v>
      </c>
      <c r="F2" s="100" t="s">
        <v>2246</v>
      </c>
      <c r="G2" s="100"/>
      <c r="H2" s="101" t="s">
        <v>2247</v>
      </c>
      <c r="I2" s="101"/>
    </row>
    <row r="3" s="73" customFormat="1" ht="45" customHeight="1" spans="1:9">
      <c r="A3" s="102" t="s">
        <v>2255</v>
      </c>
      <c r="B3" s="80" t="str">
        <f>YEAR(封面!$B$8)-1&amp;"年执行数"</f>
        <v>2025年执行数</v>
      </c>
      <c r="C3" s="8" t="str">
        <f>YEAR(封面!$B$8)&amp;"年预算数"</f>
        <v>2026年预算数</v>
      </c>
      <c r="D3" s="8" t="s">
        <v>1694</v>
      </c>
      <c r="E3" s="81" t="s">
        <v>13</v>
      </c>
      <c r="F3" s="103" t="s">
        <v>2256</v>
      </c>
      <c r="G3" s="103" t="s">
        <v>2257</v>
      </c>
      <c r="H3" s="103" t="s">
        <v>2256</v>
      </c>
      <c r="I3" s="103" t="s">
        <v>2257</v>
      </c>
    </row>
    <row r="4" s="73" customFormat="1" ht="25" customHeight="1" spans="1:9">
      <c r="A4" s="90" t="s">
        <v>1640</v>
      </c>
      <c r="B4" s="104">
        <f>SUM(B5:B11)</f>
        <v>35249</v>
      </c>
      <c r="C4" s="104">
        <f>SUM(C5:C11)</f>
        <v>37481</v>
      </c>
      <c r="D4" s="84">
        <f t="shared" ref="D4:D46" si="0">IF(B4=0,"",IF(B4&gt;0,C4/B4,IF(B4&lt;0,-(C4/B4),""))*100)</f>
        <v>106.332094527504</v>
      </c>
      <c r="E4" s="85" t="str">
        <f t="shared" ref="E4:E33" si="1">IF(A4&lt;&gt;"",IF(SUM(B4:C4)&lt;&gt;0,"是","否"),"是")</f>
        <v>是</v>
      </c>
    </row>
    <row r="5" s="73" customFormat="1" ht="25" customHeight="1" spans="1:9">
      <c r="A5" s="105" t="s">
        <v>1641</v>
      </c>
      <c r="B5" s="106">
        <v>34329</v>
      </c>
      <c r="C5" s="106">
        <v>36543</v>
      </c>
      <c r="D5" s="89">
        <f t="shared" si="0"/>
        <v>106.449357685922</v>
      </c>
      <c r="E5" s="85" t="str">
        <f t="shared" si="1"/>
        <v>是</v>
      </c>
    </row>
    <row r="6" s="73" customFormat="1" ht="36" customHeight="1" spans="1:9">
      <c r="A6" s="105" t="s">
        <v>1642</v>
      </c>
      <c r="B6" s="106"/>
      <c r="C6" s="106"/>
      <c r="D6" s="89" t="str">
        <f t="shared" si="0"/>
        <v/>
      </c>
      <c r="E6" s="85" t="str">
        <f t="shared" si="1"/>
        <v>否</v>
      </c>
    </row>
    <row r="7" s="73" customFormat="1" ht="25" customHeight="1" spans="1:9">
      <c r="A7" s="105" t="s">
        <v>1643</v>
      </c>
      <c r="B7" s="106">
        <v>767</v>
      </c>
      <c r="C7" s="106">
        <v>820</v>
      </c>
      <c r="D7" s="89">
        <f t="shared" si="0"/>
        <v>106.910039113429</v>
      </c>
      <c r="E7" s="85" t="str">
        <f t="shared" si="1"/>
        <v>是</v>
      </c>
    </row>
    <row r="8" s="73" customFormat="1" ht="36" customHeight="1" spans="1:9">
      <c r="A8" s="105" t="s">
        <v>1644</v>
      </c>
      <c r="B8" s="106"/>
      <c r="C8" s="106"/>
      <c r="D8" s="89" t="str">
        <f t="shared" si="0"/>
        <v/>
      </c>
      <c r="E8" s="85" t="str">
        <f t="shared" si="1"/>
        <v>否</v>
      </c>
    </row>
    <row r="9" s="73" customFormat="1" ht="25" customHeight="1" spans="1:9">
      <c r="A9" s="105" t="s">
        <v>1645</v>
      </c>
      <c r="B9" s="106">
        <v>133</v>
      </c>
      <c r="C9" s="106">
        <v>95</v>
      </c>
      <c r="D9" s="89">
        <f t="shared" si="0"/>
        <v>71.4285714285714</v>
      </c>
      <c r="E9" s="85" t="str">
        <f t="shared" si="1"/>
        <v>是</v>
      </c>
    </row>
    <row r="10" s="73" customFormat="1" ht="25" customHeight="1" spans="1:9">
      <c r="A10" s="105" t="s">
        <v>1646</v>
      </c>
      <c r="B10" s="106">
        <v>20</v>
      </c>
      <c r="C10" s="106">
        <v>23</v>
      </c>
      <c r="D10" s="89">
        <f t="shared" si="0"/>
        <v>115</v>
      </c>
      <c r="E10" s="85" t="str">
        <f t="shared" si="1"/>
        <v>是</v>
      </c>
    </row>
    <row r="11" s="73" customFormat="1" ht="36" customHeight="1" spans="1:9">
      <c r="A11" s="105" t="s">
        <v>1647</v>
      </c>
      <c r="B11" s="106"/>
      <c r="C11" s="106"/>
      <c r="D11" s="89" t="str">
        <f t="shared" si="0"/>
        <v/>
      </c>
      <c r="E11" s="85" t="str">
        <f t="shared" si="1"/>
        <v>否</v>
      </c>
    </row>
    <row r="12" s="73" customFormat="1" ht="25" customHeight="1" spans="1:9">
      <c r="A12" s="90" t="s">
        <v>1648</v>
      </c>
      <c r="B12" s="104">
        <f>SUM(B13:B15)</f>
        <v>26765</v>
      </c>
      <c r="C12" s="104">
        <f>SUM(C13:C15)</f>
        <v>26484</v>
      </c>
      <c r="D12" s="84">
        <f t="shared" si="0"/>
        <v>98.9501214272371</v>
      </c>
      <c r="E12" s="85" t="str">
        <f t="shared" si="1"/>
        <v>是</v>
      </c>
    </row>
    <row r="13" s="73" customFormat="1" ht="25" customHeight="1" spans="1:9">
      <c r="A13" s="105" t="s">
        <v>1641</v>
      </c>
      <c r="B13" s="106">
        <v>26730</v>
      </c>
      <c r="C13" s="106">
        <v>26450</v>
      </c>
      <c r="D13" s="89">
        <f t="shared" si="0"/>
        <v>98.9524878413767</v>
      </c>
      <c r="E13" s="85" t="str">
        <f t="shared" si="1"/>
        <v>是</v>
      </c>
    </row>
    <row r="14" s="73" customFormat="1" ht="25" customHeight="1" spans="1:9">
      <c r="A14" s="105" t="s">
        <v>1645</v>
      </c>
      <c r="B14" s="106">
        <v>19</v>
      </c>
      <c r="C14" s="106">
        <v>19</v>
      </c>
      <c r="D14" s="89">
        <f t="shared" si="0"/>
        <v>100</v>
      </c>
      <c r="E14" s="85" t="str">
        <f t="shared" si="1"/>
        <v>是</v>
      </c>
    </row>
    <row r="15" s="73" customFormat="1" ht="25" customHeight="1" spans="1:9">
      <c r="A15" s="105" t="s">
        <v>1646</v>
      </c>
      <c r="B15" s="106">
        <v>16</v>
      </c>
      <c r="C15" s="106">
        <v>15</v>
      </c>
      <c r="D15" s="89">
        <f t="shared" si="0"/>
        <v>93.75</v>
      </c>
      <c r="E15" s="85" t="str">
        <f t="shared" si="1"/>
        <v>是</v>
      </c>
    </row>
    <row r="16" s="73" customFormat="1" ht="25" customHeight="1" spans="1:9">
      <c r="A16" s="90" t="s">
        <v>1649</v>
      </c>
      <c r="B16" s="104">
        <f>SUM(B17:B25)</f>
        <v>1493</v>
      </c>
      <c r="C16" s="107">
        <f>SUM(C17:C25)</f>
        <v>1734</v>
      </c>
      <c r="D16" s="84">
        <f t="shared" si="0"/>
        <v>116.141995981246</v>
      </c>
      <c r="E16" s="85" t="str">
        <f t="shared" si="1"/>
        <v>是</v>
      </c>
    </row>
    <row r="17" s="73" customFormat="1" ht="25" customHeight="1" spans="1:5">
      <c r="A17" s="105" t="s">
        <v>1650</v>
      </c>
      <c r="B17" s="106">
        <v>997</v>
      </c>
      <c r="C17" s="106">
        <v>1185</v>
      </c>
      <c r="D17" s="89">
        <f t="shared" si="0"/>
        <v>118.856569709127</v>
      </c>
      <c r="E17" s="85" t="str">
        <f t="shared" si="1"/>
        <v>是</v>
      </c>
    </row>
    <row r="18" s="73" customFormat="1" ht="25" customHeight="1" spans="1:5">
      <c r="A18" s="105" t="s">
        <v>1651</v>
      </c>
      <c r="B18" s="106">
        <v>200</v>
      </c>
      <c r="C18" s="106">
        <v>230</v>
      </c>
      <c r="D18" s="89">
        <f t="shared" si="0"/>
        <v>115</v>
      </c>
      <c r="E18" s="85" t="str">
        <f t="shared" si="1"/>
        <v>是</v>
      </c>
    </row>
    <row r="19" s="73" customFormat="1" ht="25" customHeight="1" spans="1:5">
      <c r="A19" s="105" t="s">
        <v>1643</v>
      </c>
      <c r="B19" s="106">
        <v>11</v>
      </c>
      <c r="C19" s="106">
        <v>6</v>
      </c>
      <c r="D19" s="89">
        <f t="shared" si="0"/>
        <v>54.5454545454545</v>
      </c>
      <c r="E19" s="85" t="str">
        <f t="shared" si="1"/>
        <v>是</v>
      </c>
    </row>
    <row r="20" s="73" customFormat="1" ht="36" customHeight="1" spans="1:5">
      <c r="A20" s="105" t="s">
        <v>1652</v>
      </c>
      <c r="B20" s="106"/>
      <c r="C20" s="106"/>
      <c r="D20" s="89" t="str">
        <f t="shared" si="0"/>
        <v/>
      </c>
      <c r="E20" s="85" t="str">
        <f t="shared" si="1"/>
        <v>否</v>
      </c>
    </row>
    <row r="21" s="73" customFormat="1" ht="25" customHeight="1" spans="1:5">
      <c r="A21" s="105" t="s">
        <v>1653</v>
      </c>
      <c r="B21" s="106">
        <v>1</v>
      </c>
      <c r="C21" s="106">
        <v>5</v>
      </c>
      <c r="D21" s="89">
        <f t="shared" si="0"/>
        <v>500</v>
      </c>
      <c r="E21" s="85" t="str">
        <f t="shared" si="1"/>
        <v>是</v>
      </c>
    </row>
    <row r="22" s="73" customFormat="1" ht="25" customHeight="1" spans="1:5">
      <c r="A22" s="105" t="s">
        <v>1654</v>
      </c>
      <c r="B22" s="106">
        <v>236</v>
      </c>
      <c r="C22" s="106">
        <v>260</v>
      </c>
      <c r="D22" s="89">
        <f t="shared" si="0"/>
        <v>110.169491525424</v>
      </c>
      <c r="E22" s="85" t="str">
        <f t="shared" si="1"/>
        <v>是</v>
      </c>
    </row>
    <row r="23" s="73" customFormat="1" ht="25" customHeight="1" spans="1:5">
      <c r="A23" s="105" t="s">
        <v>1655</v>
      </c>
      <c r="B23" s="106">
        <v>41</v>
      </c>
      <c r="C23" s="106">
        <v>42</v>
      </c>
      <c r="D23" s="89">
        <f t="shared" si="0"/>
        <v>102.439024390244</v>
      </c>
      <c r="E23" s="85" t="str">
        <f t="shared" si="1"/>
        <v>是</v>
      </c>
    </row>
    <row r="24" s="73" customFormat="1" ht="36" customHeight="1" spans="1:5">
      <c r="A24" s="105" t="s">
        <v>1645</v>
      </c>
      <c r="B24" s="106"/>
      <c r="C24" s="106"/>
      <c r="D24" s="89" t="str">
        <f t="shared" si="0"/>
        <v/>
      </c>
      <c r="E24" s="85" t="str">
        <f t="shared" si="1"/>
        <v>否</v>
      </c>
    </row>
    <row r="25" s="73" customFormat="1" ht="25" customHeight="1" spans="1:5">
      <c r="A25" s="105" t="s">
        <v>1646</v>
      </c>
      <c r="B25" s="106">
        <v>7</v>
      </c>
      <c r="C25" s="106">
        <v>6</v>
      </c>
      <c r="D25" s="89">
        <f t="shared" si="0"/>
        <v>85.7142857142857</v>
      </c>
      <c r="E25" s="85" t="str">
        <f t="shared" si="1"/>
        <v>是</v>
      </c>
    </row>
    <row r="26" s="73" customFormat="1" ht="25" customHeight="1" spans="1:5">
      <c r="A26" s="90" t="s">
        <v>1656</v>
      </c>
      <c r="B26" s="104">
        <f>SUM(B27:B29)</f>
        <v>9076</v>
      </c>
      <c r="C26" s="107">
        <f>SUM(C27:C29)</f>
        <v>9887</v>
      </c>
      <c r="D26" s="84">
        <f t="shared" si="0"/>
        <v>108.935654473336</v>
      </c>
      <c r="E26" s="85" t="str">
        <f t="shared" si="1"/>
        <v>是</v>
      </c>
    </row>
    <row r="27" s="73" customFormat="1" ht="25" customHeight="1" spans="1:5">
      <c r="A27" s="105" t="s">
        <v>1670</v>
      </c>
      <c r="B27" s="106">
        <v>8911</v>
      </c>
      <c r="C27" s="106">
        <v>9754</v>
      </c>
      <c r="D27" s="89">
        <f t="shared" si="0"/>
        <v>109.46021770845</v>
      </c>
      <c r="E27" s="85" t="str">
        <f t="shared" si="1"/>
        <v>是</v>
      </c>
    </row>
    <row r="28" s="73" customFormat="1" ht="25" customHeight="1" spans="1:5">
      <c r="A28" s="105" t="s">
        <v>1645</v>
      </c>
      <c r="B28" s="106">
        <v>2</v>
      </c>
      <c r="C28" s="106">
        <v>3</v>
      </c>
      <c r="D28" s="89">
        <f t="shared" si="0"/>
        <v>150</v>
      </c>
      <c r="E28" s="85" t="str">
        <f t="shared" si="1"/>
        <v>是</v>
      </c>
    </row>
    <row r="29" s="73" customFormat="1" ht="25" customHeight="1" spans="1:5">
      <c r="A29" s="105" t="s">
        <v>1646</v>
      </c>
      <c r="B29" s="106">
        <v>163</v>
      </c>
      <c r="C29" s="106">
        <v>130</v>
      </c>
      <c r="D29" s="89">
        <f t="shared" si="0"/>
        <v>79.7546012269939</v>
      </c>
      <c r="E29" s="85" t="str">
        <f t="shared" si="1"/>
        <v>是</v>
      </c>
    </row>
    <row r="30" s="73" customFormat="1" ht="25" customHeight="1" spans="1:5">
      <c r="A30" s="90" t="s">
        <v>1660</v>
      </c>
      <c r="B30" s="104">
        <f>SUM(B31:B34)</f>
        <v>1075</v>
      </c>
      <c r="C30" s="107">
        <f>SUM(C31:C34)</f>
        <v>1333</v>
      </c>
      <c r="D30" s="84">
        <f t="shared" si="0"/>
        <v>124</v>
      </c>
      <c r="E30" s="85" t="str">
        <f t="shared" si="1"/>
        <v>是</v>
      </c>
    </row>
    <row r="31" s="73" customFormat="1" ht="25" customHeight="1" spans="1:5">
      <c r="A31" s="105" t="s">
        <v>1661</v>
      </c>
      <c r="B31" s="106">
        <v>1075</v>
      </c>
      <c r="C31" s="106">
        <v>1332</v>
      </c>
      <c r="D31" s="89">
        <f t="shared" si="0"/>
        <v>123.906976744186</v>
      </c>
      <c r="E31" s="85" t="str">
        <f t="shared" si="1"/>
        <v>是</v>
      </c>
    </row>
    <row r="32" s="73" customFormat="1" ht="36" customHeight="1" spans="1:5">
      <c r="A32" s="105" t="s">
        <v>1662</v>
      </c>
      <c r="B32" s="106"/>
      <c r="C32" s="106"/>
      <c r="D32" s="89" t="str">
        <f t="shared" si="0"/>
        <v/>
      </c>
      <c r="E32" s="85" t="str">
        <f t="shared" si="1"/>
        <v>否</v>
      </c>
    </row>
    <row r="33" s="73" customFormat="1" ht="36" customHeight="1" spans="1:5">
      <c r="A33" s="105" t="s">
        <v>1663</v>
      </c>
      <c r="B33" s="106"/>
      <c r="C33" s="106"/>
      <c r="D33" s="89" t="str">
        <f t="shared" si="0"/>
        <v/>
      </c>
      <c r="E33" s="85" t="str">
        <f t="shared" si="1"/>
        <v>否</v>
      </c>
    </row>
    <row r="34" s="73" customFormat="1" ht="25" customHeight="1" spans="1:5">
      <c r="A34" s="105" t="s">
        <v>1646</v>
      </c>
      <c r="B34" s="106"/>
      <c r="C34" s="106">
        <v>1</v>
      </c>
      <c r="D34" s="89" t="str">
        <f t="shared" si="0"/>
        <v/>
      </c>
      <c r="E34" s="85" t="str">
        <f>IF(A34&lt;&gt;"",IF(SUM(C34:C34)&lt;&gt;0,"是","否"),"是")</f>
        <v>是</v>
      </c>
    </row>
    <row r="35" s="73" customFormat="1" ht="25" customHeight="1" spans="1:5">
      <c r="A35" s="90" t="s">
        <v>1665</v>
      </c>
      <c r="B35" s="104">
        <f>SUM(B36:B40)</f>
        <v>12234</v>
      </c>
      <c r="C35" s="107">
        <f>SUM(C36:C40)</f>
        <v>14425</v>
      </c>
      <c r="D35" s="89">
        <f t="shared" si="0"/>
        <v>117.909105770803</v>
      </c>
      <c r="E35" s="85" t="str">
        <f t="shared" ref="E35:E47" si="2">IF(A35&lt;&gt;"",IF(SUM(B35:C35)&lt;&gt;0,"是","否"),"是")</f>
        <v>是</v>
      </c>
    </row>
    <row r="36" s="73" customFormat="1" ht="25" customHeight="1" spans="1:5">
      <c r="A36" s="105" t="s">
        <v>1666</v>
      </c>
      <c r="B36" s="106">
        <v>9777</v>
      </c>
      <c r="C36" s="106">
        <v>11695</v>
      </c>
      <c r="D36" s="89">
        <f t="shared" si="0"/>
        <v>119.617469571443</v>
      </c>
      <c r="E36" s="85" t="str">
        <f t="shared" si="2"/>
        <v>是</v>
      </c>
    </row>
    <row r="37" s="73" customFormat="1" ht="25" customHeight="1" spans="1:5">
      <c r="A37" s="105" t="s">
        <v>1667</v>
      </c>
      <c r="B37" s="106">
        <v>2132</v>
      </c>
      <c r="C37" s="106">
        <v>2345</v>
      </c>
      <c r="D37" s="89">
        <f t="shared" si="0"/>
        <v>109.990619136961</v>
      </c>
      <c r="E37" s="85" t="str">
        <f t="shared" si="2"/>
        <v>是</v>
      </c>
    </row>
    <row r="38" s="73" customFormat="1" ht="25" customHeight="1" spans="1:5">
      <c r="A38" s="105" t="s">
        <v>1668</v>
      </c>
      <c r="B38" s="106">
        <v>316</v>
      </c>
      <c r="C38" s="106">
        <v>376</v>
      </c>
      <c r="D38" s="89">
        <f t="shared" si="0"/>
        <v>118.987341772152</v>
      </c>
      <c r="E38" s="85" t="str">
        <f t="shared" si="2"/>
        <v>是</v>
      </c>
    </row>
    <row r="39" s="73" customFormat="1" ht="25" customHeight="1" spans="1:5">
      <c r="A39" s="105" t="s">
        <v>1645</v>
      </c>
      <c r="B39" s="106">
        <v>3</v>
      </c>
      <c r="C39" s="106">
        <v>3</v>
      </c>
      <c r="D39" s="89">
        <f t="shared" si="0"/>
        <v>100</v>
      </c>
      <c r="E39" s="85" t="str">
        <f t="shared" si="2"/>
        <v>是</v>
      </c>
    </row>
    <row r="40" s="73" customFormat="1" ht="25" customHeight="1" spans="1:5">
      <c r="A40" s="105" t="s">
        <v>1646</v>
      </c>
      <c r="B40" s="106">
        <v>6</v>
      </c>
      <c r="C40" s="106">
        <v>6</v>
      </c>
      <c r="D40" s="89">
        <f t="shared" si="0"/>
        <v>100</v>
      </c>
      <c r="E40" s="85" t="str">
        <f t="shared" si="2"/>
        <v>是</v>
      </c>
    </row>
    <row r="41" s="73" customFormat="1" ht="25" customHeight="1" spans="1:5">
      <c r="A41" s="90" t="s">
        <v>1669</v>
      </c>
      <c r="B41" s="104">
        <f>SUM(B42:B44)</f>
        <v>14363</v>
      </c>
      <c r="C41" s="107">
        <f>SUM(C42:C44)</f>
        <v>15216</v>
      </c>
      <c r="D41" s="89">
        <f t="shared" si="0"/>
        <v>105.938870709462</v>
      </c>
      <c r="E41" s="85" t="str">
        <f t="shared" si="2"/>
        <v>是</v>
      </c>
    </row>
    <row r="42" s="95" customFormat="1" ht="25" customHeight="1" spans="1:5">
      <c r="A42" s="105" t="s">
        <v>1670</v>
      </c>
      <c r="B42" s="106">
        <v>14363</v>
      </c>
      <c r="C42" s="106">
        <v>15216</v>
      </c>
      <c r="D42" s="89">
        <f t="shared" si="0"/>
        <v>105.938870709462</v>
      </c>
      <c r="E42" s="85" t="str">
        <f t="shared" si="2"/>
        <v>是</v>
      </c>
    </row>
    <row r="43" s="95" customFormat="1" ht="36" customHeight="1" spans="1:5">
      <c r="A43" s="105" t="s">
        <v>1671</v>
      </c>
      <c r="B43" s="106"/>
      <c r="C43" s="106"/>
      <c r="D43" s="89" t="str">
        <f t="shared" si="0"/>
        <v/>
      </c>
      <c r="E43" s="85" t="str">
        <f t="shared" si="2"/>
        <v>否</v>
      </c>
    </row>
    <row r="44" s="73" customFormat="1" ht="36" customHeight="1" spans="1:5">
      <c r="A44" s="105" t="s">
        <v>1646</v>
      </c>
      <c r="B44" s="106"/>
      <c r="C44" s="106"/>
      <c r="D44" s="89" t="str">
        <f t="shared" si="0"/>
        <v/>
      </c>
      <c r="E44" s="85" t="str">
        <f t="shared" si="2"/>
        <v>否</v>
      </c>
    </row>
    <row r="45" s="73" customFormat="1" ht="25" customHeight="1" spans="1:5">
      <c r="A45" s="108" t="s">
        <v>1672</v>
      </c>
      <c r="B45" s="104">
        <f>B4+B12+B16+B26+B30+B35+B41</f>
        <v>100255</v>
      </c>
      <c r="C45" s="104">
        <f>C4+C12+C16+C26+C30+C35+C41</f>
        <v>106560</v>
      </c>
      <c r="D45" s="89">
        <f t="shared" si="0"/>
        <v>106.288963143983</v>
      </c>
      <c r="E45" s="85" t="str">
        <f t="shared" si="2"/>
        <v>是</v>
      </c>
    </row>
    <row r="46" s="73" customFormat="1" ht="25" customHeight="1" spans="1:5">
      <c r="A46" s="105" t="s">
        <v>1673</v>
      </c>
      <c r="B46" s="109">
        <f>B5+B6+B7+B8+B13+B17+B18+B19+B20+B21+B27+B31+B36+B37+B38+B42</f>
        <v>99609</v>
      </c>
      <c r="C46" s="109">
        <f>C5+C6+C7+C8+C13+C17+C18+C19+C20+C21+C27+C31+C36+C37+C38+C42</f>
        <v>105957</v>
      </c>
      <c r="D46" s="89">
        <f t="shared" si="0"/>
        <v>106.372918109809</v>
      </c>
      <c r="E46" s="85" t="str">
        <f t="shared" si="2"/>
        <v>是</v>
      </c>
    </row>
    <row r="47" s="73" customFormat="1" ht="36" customHeight="1" spans="1:5">
      <c r="A47" s="105" t="s">
        <v>1647</v>
      </c>
      <c r="B47" s="109">
        <f>B11</f>
        <v>0</v>
      </c>
      <c r="C47" s="109">
        <f>C11</f>
        <v>0</v>
      </c>
      <c r="E47" s="85" t="str">
        <f t="shared" si="2"/>
        <v>否</v>
      </c>
    </row>
    <row r="48" s="73" customFormat="1" spans="1:5">
      <c r="B48" s="93"/>
      <c r="C48" s="93"/>
      <c r="E48" s="94"/>
    </row>
    <row r="49" s="73" customFormat="1" spans="3:5">
      <c r="C49" s="93"/>
      <c r="E49" s="94"/>
    </row>
    <row r="50" s="73" customFormat="1" spans="3:5">
      <c r="E50" s="94"/>
    </row>
    <row r="51" s="73" customFormat="1" spans="3:5">
      <c r="E51" s="94"/>
    </row>
    <row r="52" s="73" customFormat="1" spans="3:5">
      <c r="E52" s="94"/>
    </row>
    <row r="53" s="73" customFormat="1" spans="3:5">
      <c r="E53" s="94"/>
    </row>
    <row r="54" s="73" customFormat="1" spans="3:5">
      <c r="E54" s="110"/>
    </row>
  </sheetData>
  <autoFilter xmlns:etc="http://www.wps.cn/officeDocument/2017/etCustomData" ref="A3:E47" etc:filterBottomFollowUsedRange="0">
    <extLst/>
  </autoFilter>
  <mergeCells count="3">
    <mergeCell ref="A1:D1"/>
    <mergeCell ref="F2:G2"/>
    <mergeCell ref="H2:I2"/>
  </mergeCells>
  <printOptions horizontalCentered="1"/>
  <pageMargins left="0.472222222222222" right="0.393055555555556" top="0.747916666666667" bottom="0.747916666666667" header="0.314583333333333" footer="0.314583333333333"/>
  <pageSetup paperSize="9" scale="76" fitToHeight="0" orientation="portrait"/>
  <headerFooter alignWithMargins="0">
    <oddFooter>&amp;C&amp;18-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51"/>
  <sheetViews>
    <sheetView showZeros="0" view="pageBreakPreview" zoomScale="80" zoomScaleNormal="100" topLeftCell="A2" workbookViewId="0">
      <selection activeCell="D12" sqref="D12"/>
    </sheetView>
  </sheetViews>
  <sheetFormatPr defaultColWidth="9" defaultRowHeight="15.6" outlineLevelCol="4"/>
  <cols>
    <col min="1" max="1" width="58.6296296296296" style="73" customWidth="1"/>
    <col min="2" max="4" width="22.6296296296296" style="73" customWidth="1"/>
    <col min="5" max="5" width="9.87962962962963" style="73" customWidth="1"/>
    <col min="6" max="6" width="9" style="73"/>
    <col min="7" max="7" width="14.1296296296296" style="73" customWidth="1"/>
    <col min="8" max="16384" width="9" style="73"/>
  </cols>
  <sheetData>
    <row r="1" s="73" customFormat="1" ht="45" customHeight="1" spans="1:5">
      <c r="A1" s="74" t="str">
        <f>YEAR(封面!$B$8)&amp;"年通海县社会保险基金预算结余预算表"</f>
        <v>2026年通海县社会保险基金预算结余预算表</v>
      </c>
      <c r="B1" s="74"/>
      <c r="C1" s="74"/>
      <c r="D1" s="74"/>
    </row>
    <row r="2" s="73" customFormat="1" ht="20.1" customHeight="1" spans="1:5">
      <c r="A2" s="75" t="s">
        <v>2258</v>
      </c>
      <c r="B2" s="76"/>
      <c r="C2" s="77"/>
      <c r="D2" s="78" t="s">
        <v>1676</v>
      </c>
    </row>
    <row r="3" s="73" customFormat="1" ht="45" customHeight="1" spans="1:5">
      <c r="A3" s="79" t="s">
        <v>12</v>
      </c>
      <c r="B3" s="80" t="str">
        <f>YEAR(封面!$B$8)-1&amp;"年执行数"</f>
        <v>2025年执行数</v>
      </c>
      <c r="C3" s="8" t="str">
        <f>YEAR(封面!$B$8)&amp;"年预算数"</f>
        <v>2026年预算数</v>
      </c>
      <c r="D3" s="8" t="s">
        <v>1694</v>
      </c>
      <c r="E3" s="81" t="s">
        <v>13</v>
      </c>
    </row>
    <row r="4" s="73" customFormat="1" ht="50.1" customHeight="1" spans="1:5">
      <c r="A4" s="82" t="s">
        <v>2259</v>
      </c>
      <c r="B4" s="83">
        <f>'18'!B4-'19'!B4</f>
        <v>-13091</v>
      </c>
      <c r="C4" s="83">
        <f>'18'!C4-'19'!C4</f>
        <v>-14572</v>
      </c>
      <c r="D4" s="84">
        <f>IF(B4=0,"",IF(B4&gt;0,C4/B4,IF(B4&lt;0,-(C4/B4),""))*100)</f>
        <v>-111.31311588114</v>
      </c>
      <c r="E4" s="85" t="str">
        <f t="shared" ref="E4:E19" si="0">IF(A4&lt;&gt;"",IF(SUM(B4:C4)&lt;&gt;0,"是","否"),"是")</f>
        <v>是</v>
      </c>
    </row>
    <row r="5" s="73" customFormat="1" ht="50.1" customHeight="1" spans="1:5">
      <c r="A5" s="86" t="s">
        <v>1678</v>
      </c>
      <c r="B5" s="87"/>
      <c r="C5" s="87"/>
      <c r="D5" s="88" t="str">
        <f>IF(B5&gt;0,C5/B5-1,IF(B5&lt;0,-(C5/B5-1),""))</f>
        <v/>
      </c>
      <c r="E5" s="85" t="str">
        <f t="shared" si="0"/>
        <v>否</v>
      </c>
    </row>
    <row r="6" s="73" customFormat="1" ht="50.1" customHeight="1" spans="1:5">
      <c r="A6" s="82" t="s">
        <v>2260</v>
      </c>
      <c r="B6" s="83">
        <f>'18'!B12-'19'!B12</f>
        <v>819</v>
      </c>
      <c r="C6" s="83">
        <f>'18'!C12-'19'!C12</f>
        <v>2536</v>
      </c>
      <c r="D6" s="84">
        <f>IF(B6=0,"",IF(B6&gt;0,C6/B6,IF(B6&lt;0,-(C6/B6),""))*100)</f>
        <v>309.64590964591</v>
      </c>
      <c r="E6" s="85" t="str">
        <f t="shared" si="0"/>
        <v>是</v>
      </c>
    </row>
    <row r="7" s="73" customFormat="1" ht="50.1" customHeight="1" spans="1:5">
      <c r="A7" s="86" t="s">
        <v>1680</v>
      </c>
      <c r="B7" s="87">
        <v>1338</v>
      </c>
      <c r="C7" s="87">
        <v>4650</v>
      </c>
      <c r="D7" s="89">
        <f>IF(B7=0,"",IF(B7&gt;0,C7/B7,IF(B7&lt;0,-(C7/B7),""))*100)</f>
        <v>347.533632286995</v>
      </c>
      <c r="E7" s="85" t="str">
        <f t="shared" si="0"/>
        <v>是</v>
      </c>
    </row>
    <row r="8" s="73" customFormat="1" ht="50.1" customHeight="1" spans="1:5">
      <c r="A8" s="82" t="s">
        <v>1681</v>
      </c>
      <c r="B8" s="83">
        <f>'18'!B18-'19'!B16</f>
        <v>-292</v>
      </c>
      <c r="C8" s="83">
        <f>'18'!C18-'19'!C16</f>
        <v>-537</v>
      </c>
      <c r="D8" s="84">
        <f>IF(B8=0,"",IF(B8&gt;0,C8/B8,IF(B8&lt;0,-(C8/B8),""))*100)</f>
        <v>-183.904109589041</v>
      </c>
      <c r="E8" s="85" t="str">
        <f t="shared" si="0"/>
        <v>是</v>
      </c>
    </row>
    <row r="9" s="73" customFormat="1" ht="50.1" customHeight="1" spans="1:5">
      <c r="A9" s="86" t="s">
        <v>1682</v>
      </c>
      <c r="B9" s="87"/>
      <c r="C9" s="87"/>
      <c r="D9" s="88" t="str">
        <f>IF(B9&gt;0,C9/B9-1,IF(B9&lt;0,-(C9/B9-1),""))</f>
        <v/>
      </c>
      <c r="E9" s="85" t="str">
        <f t="shared" si="0"/>
        <v>否</v>
      </c>
    </row>
    <row r="10" s="73" customFormat="1" ht="50.1" customHeight="1" spans="1:5">
      <c r="A10" s="82" t="s">
        <v>2261</v>
      </c>
      <c r="B10" s="83">
        <f>'18'!B24-'19'!B26</f>
        <v>6655</v>
      </c>
      <c r="C10" s="83">
        <f>'18'!C24-'19'!C26</f>
        <v>5863</v>
      </c>
      <c r="D10" s="84">
        <f>IF(B10=0,"",IF(B10&gt;0,C10/B10,IF(B10&lt;0,-(C10/B10),""))*100)</f>
        <v>88.099173553719</v>
      </c>
      <c r="E10" s="85" t="str">
        <f t="shared" si="0"/>
        <v>是</v>
      </c>
    </row>
    <row r="11" s="73" customFormat="1" ht="50.1" customHeight="1" spans="1:5">
      <c r="A11" s="86" t="s">
        <v>1684</v>
      </c>
      <c r="B11" s="87">
        <v>99</v>
      </c>
      <c r="C11" s="87">
        <v>112</v>
      </c>
      <c r="D11" s="89">
        <f>IF(B11=0,"",IF(B11&gt;0,C11/B11,IF(B11&lt;0,-(C11/B11),""))*100)</f>
        <v>113.131313131313</v>
      </c>
      <c r="E11" s="85" t="str">
        <f t="shared" si="0"/>
        <v>是</v>
      </c>
    </row>
    <row r="12" s="73" customFormat="1" ht="50.1" customHeight="1" spans="1:5">
      <c r="A12" s="82" t="s">
        <v>1685</v>
      </c>
      <c r="B12" s="83">
        <f>'18'!B30-'19'!B30</f>
        <v>-51</v>
      </c>
      <c r="C12" s="83">
        <f>'18'!C30-'19'!C30</f>
        <v>-322</v>
      </c>
      <c r="D12" s="84">
        <f>IF(B12=0,"",IF(B12&gt;0,C12/B12,IF(B12&lt;0,-(C12/B12),""))*100)</f>
        <v>-631.372549019608</v>
      </c>
      <c r="E12" s="85" t="str">
        <f t="shared" si="0"/>
        <v>是</v>
      </c>
    </row>
    <row r="13" s="73" customFormat="1" ht="50.1" customHeight="1" spans="1:5">
      <c r="A13" s="86" t="s">
        <v>1686</v>
      </c>
      <c r="B13" s="87"/>
      <c r="C13" s="87"/>
      <c r="D13" s="88" t="str">
        <f>IF(B13&gt;0,C13/B13-1,IF(B13&lt;0,-(C13/B13-1),""))</f>
        <v/>
      </c>
      <c r="E13" s="85" t="str">
        <f t="shared" si="0"/>
        <v>否</v>
      </c>
    </row>
    <row r="14" s="73" customFormat="1" ht="50.1" customHeight="1" spans="1:5">
      <c r="A14" s="82" t="s">
        <v>2262</v>
      </c>
      <c r="B14" s="83">
        <f>'18'!B35-'19'!B35</f>
        <v>-3986</v>
      </c>
      <c r="C14" s="83">
        <f>'18'!C35-'19'!C35</f>
        <v>-8125</v>
      </c>
      <c r="D14" s="84">
        <f t="shared" ref="D14:D19" si="1">IF(B14=0,"",IF(B14&gt;0,C14/B14,IF(B14&lt;0,-(C14/B14),""))*100)</f>
        <v>-203.838434520823</v>
      </c>
      <c r="E14" s="85" t="str">
        <f t="shared" si="0"/>
        <v>是</v>
      </c>
    </row>
    <row r="15" s="73" customFormat="1" ht="50.1" customHeight="1" spans="1:5">
      <c r="A15" s="86" t="s">
        <v>1688</v>
      </c>
      <c r="B15" s="87">
        <v>49290</v>
      </c>
      <c r="C15" s="87">
        <v>51171</v>
      </c>
      <c r="D15" s="89">
        <f t="shared" si="1"/>
        <v>103.816189896531</v>
      </c>
      <c r="E15" s="85" t="str">
        <f t="shared" si="0"/>
        <v>是</v>
      </c>
    </row>
    <row r="16" s="73" customFormat="1" ht="50.1" customHeight="1" spans="1:5">
      <c r="A16" s="90" t="s">
        <v>2263</v>
      </c>
      <c r="B16" s="83">
        <f>'18'!B43-'19'!B41</f>
        <v>-4426</v>
      </c>
      <c r="C16" s="83">
        <f>'18'!C43-'19'!C41</f>
        <v>-5091</v>
      </c>
      <c r="D16" s="84">
        <f t="shared" si="1"/>
        <v>-115.024853140533</v>
      </c>
      <c r="E16" s="85" t="str">
        <f t="shared" si="0"/>
        <v>是</v>
      </c>
    </row>
    <row r="17" s="73" customFormat="1" ht="50.1" customHeight="1" spans="1:5">
      <c r="A17" s="91" t="s">
        <v>1690</v>
      </c>
      <c r="B17" s="87">
        <v>112</v>
      </c>
      <c r="C17" s="87">
        <v>110</v>
      </c>
      <c r="D17" s="89">
        <f t="shared" si="1"/>
        <v>98.2142857142857</v>
      </c>
      <c r="E17" s="85" t="str">
        <f t="shared" si="0"/>
        <v>是</v>
      </c>
    </row>
    <row r="18" s="73" customFormat="1" ht="50.1" customHeight="1" spans="1:5">
      <c r="A18" s="92" t="s">
        <v>1691</v>
      </c>
      <c r="B18" s="83">
        <f>B4+B6+B8+B10+B12+B14+B16</f>
        <v>-14372</v>
      </c>
      <c r="C18" s="83">
        <f>C4+C6+C8+C10+C12+C14+C16</f>
        <v>-20248</v>
      </c>
      <c r="D18" s="84">
        <f t="shared" si="1"/>
        <v>-140.885054272196</v>
      </c>
      <c r="E18" s="85" t="str">
        <f t="shared" si="0"/>
        <v>是</v>
      </c>
    </row>
    <row r="19" s="73" customFormat="1" ht="50.1" customHeight="1" spans="1:5">
      <c r="A19" s="92" t="s">
        <v>1692</v>
      </c>
      <c r="B19" s="83">
        <f>B5+B7+B9+B11+B13+B15+B17</f>
        <v>50839</v>
      </c>
      <c r="C19" s="83">
        <f>C5+C7+C9+C11+C13+C15+C17</f>
        <v>56043</v>
      </c>
      <c r="D19" s="84">
        <f t="shared" si="1"/>
        <v>110.236235960581</v>
      </c>
      <c r="E19" s="85" t="str">
        <f t="shared" si="0"/>
        <v>是</v>
      </c>
    </row>
    <row r="20" s="73" customFormat="1" spans="1:5">
      <c r="B20" s="93"/>
      <c r="C20" s="93"/>
      <c r="E20" s="94"/>
    </row>
    <row r="21" s="73" customFormat="1" spans="1:5">
      <c r="B21" s="93"/>
      <c r="C21" s="93"/>
      <c r="E21" s="94"/>
    </row>
    <row r="22" s="73" customFormat="1" spans="1:5">
      <c r="B22" s="93"/>
      <c r="C22" s="93"/>
      <c r="E22" s="94"/>
    </row>
    <row r="23" s="73" customFormat="1" spans="1:5">
      <c r="B23" s="93"/>
      <c r="C23" s="93"/>
      <c r="E23" s="94"/>
    </row>
    <row r="24" s="73" customFormat="1" spans="1:5">
      <c r="E24" s="94"/>
    </row>
    <row r="25" s="73" customFormat="1" spans="1:5">
      <c r="E25" s="94"/>
    </row>
    <row r="26" s="73" customFormat="1" spans="1:5">
      <c r="E26" s="94"/>
    </row>
    <row r="27" s="73" customFormat="1" spans="1:5">
      <c r="E27" s="94"/>
    </row>
    <row r="28" s="73" customFormat="1" spans="1:5">
      <c r="E28" s="94"/>
    </row>
    <row r="29" s="73" customFormat="1" spans="1:5">
      <c r="E29" s="94"/>
    </row>
    <row r="30" s="73" customFormat="1" spans="1:5">
      <c r="E30" s="94"/>
    </row>
    <row r="31" s="73" customFormat="1" spans="1:5">
      <c r="E31" s="94"/>
    </row>
    <row r="32" s="73" customFormat="1" spans="1:5">
      <c r="E32" s="94"/>
    </row>
    <row r="33" s="73" customFormat="1" spans="5:5">
      <c r="E33" s="94"/>
    </row>
    <row r="34" s="73" customFormat="1" spans="5:5">
      <c r="E34" s="94"/>
    </row>
    <row r="35" s="73" customFormat="1" spans="5:5">
      <c r="E35" s="94"/>
    </row>
    <row r="36" s="73" customFormat="1" spans="5:5">
      <c r="E36" s="94"/>
    </row>
    <row r="37" s="73" customFormat="1" spans="5:5">
      <c r="E37" s="94"/>
    </row>
    <row r="38" s="73" customFormat="1" spans="5:5">
      <c r="E38" s="94"/>
    </row>
    <row r="39" s="73" customFormat="1" spans="5:5">
      <c r="E39" s="94"/>
    </row>
    <row r="40" s="73" customFormat="1" spans="5:5">
      <c r="E40" s="94"/>
    </row>
    <row r="41" s="73" customFormat="1" spans="5:5">
      <c r="E41" s="94"/>
    </row>
    <row r="42" s="73" customFormat="1" spans="5:5">
      <c r="E42" s="94"/>
    </row>
    <row r="43" s="73" customFormat="1" spans="5:5">
      <c r="E43" s="94"/>
    </row>
    <row r="44" s="73" customFormat="1" spans="5:5">
      <c r="E44" s="94"/>
    </row>
    <row r="45" s="73" customFormat="1" spans="5:5">
      <c r="E45" s="94"/>
    </row>
    <row r="46" s="73" customFormat="1" spans="5:5">
      <c r="E46" s="94"/>
    </row>
    <row r="47" s="73" customFormat="1" spans="5:5">
      <c r="E47" s="94"/>
    </row>
    <row r="48" s="73" customFormat="1" spans="5:5">
      <c r="E48" s="94"/>
    </row>
    <row r="49" s="73" customFormat="1" spans="5:5">
      <c r="E49" s="94"/>
    </row>
    <row r="50" s="73" customFormat="1" spans="5:5">
      <c r="E50" s="94"/>
    </row>
    <row r="51" s="73" customFormat="1" spans="5:5">
      <c r="E51" s="94"/>
    </row>
  </sheetData>
  <autoFilter xmlns:etc="http://www.wps.cn/officeDocument/2017/etCustomData" ref="A3:E19" etc:filterBottomFollowUsedRange="0">
    <extLst/>
  </autoFilter>
  <mergeCells count="1">
    <mergeCell ref="A1:D1"/>
  </mergeCells>
  <printOptions horizontalCentered="1"/>
  <pageMargins left="0.472222222222222" right="0.393055555555556" top="0.747916666666667" bottom="0.747916666666667" header="0.314583333333333" footer="0.314583333333333"/>
  <pageSetup paperSize="9" scale="76" fitToHeight="0" orientation="portrait"/>
  <headerFooter alignWithMargins="0">
    <oddFooter>&amp;C&amp;18-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K43"/>
  <sheetViews>
    <sheetView showZeros="0" view="pageBreakPreview" zoomScale="70" zoomScaleNormal="100" workbookViewId="0">
      <selection activeCell="H18" sqref="H18"/>
    </sheetView>
  </sheetViews>
  <sheetFormatPr defaultColWidth="9" defaultRowHeight="14.4"/>
  <cols>
    <col min="1" max="1" width="66.8796296296296" style="59" customWidth="1"/>
    <col min="2" max="2" width="18.6296296296296" style="59" customWidth="1"/>
    <col min="3" max="3" width="18.6296296296296" style="59" hidden="1" customWidth="1"/>
    <col min="4" max="4" width="16.6296296296296" style="59" hidden="1" customWidth="1"/>
    <col min="5" max="5" width="18.6296296296296" style="59" customWidth="1"/>
    <col min="6" max="6" width="18.3796296296296" style="59" customWidth="1"/>
    <col min="7" max="7" width="14.8796296296296" style="59" customWidth="1"/>
    <col min="8" max="8" width="18.6296296296296" style="59" customWidth="1"/>
    <col min="9" max="9" width="9.5" style="59" customWidth="1"/>
    <col min="10" max="10" width="9.62962962962963" style="59"/>
    <col min="11" max="16375" width="9" style="59"/>
  </cols>
  <sheetData>
    <row r="1" s="59" customFormat="1" ht="45" customHeight="1" spans="1:11">
      <c r="A1" s="60" t="s">
        <v>2264</v>
      </c>
      <c r="B1" s="60"/>
      <c r="C1" s="60"/>
      <c r="D1" s="60"/>
      <c r="E1" s="60"/>
      <c r="F1" s="60"/>
      <c r="G1" s="60"/>
      <c r="H1" s="60"/>
    </row>
    <row r="2" s="59" customFormat="1" ht="20.1" customHeight="1" spans="1:11">
      <c r="A2" s="61" t="s">
        <v>2265</v>
      </c>
      <c r="B2" s="62"/>
      <c r="C2" s="62"/>
      <c r="D2" s="62"/>
      <c r="E2" s="62"/>
      <c r="F2" s="62"/>
      <c r="G2" s="62"/>
      <c r="H2" s="63" t="s">
        <v>2266</v>
      </c>
    </row>
    <row r="3" s="59" customFormat="1" ht="45" customHeight="1" spans="1:11">
      <c r="A3" s="9" t="s">
        <v>12</v>
      </c>
      <c r="B3" s="9" t="s">
        <v>2267</v>
      </c>
      <c r="C3" s="8" t="s">
        <v>2268</v>
      </c>
      <c r="D3" s="8" t="s">
        <v>2269</v>
      </c>
      <c r="E3" s="8" t="s">
        <v>2270</v>
      </c>
      <c r="F3" s="8" t="s">
        <v>2271</v>
      </c>
      <c r="G3" s="8" t="s">
        <v>2272</v>
      </c>
      <c r="H3" s="8" t="s">
        <v>2273</v>
      </c>
    </row>
    <row r="4" s="59" customFormat="1" ht="31.5" customHeight="1" spans="1:11">
      <c r="A4" s="9" t="s">
        <v>2274</v>
      </c>
      <c r="B4" s="9"/>
      <c r="C4" s="9"/>
      <c r="D4" s="9"/>
      <c r="E4" s="9"/>
      <c r="F4" s="9"/>
      <c r="G4" s="9"/>
      <c r="H4" s="9"/>
    </row>
    <row r="5" s="59" customFormat="1" ht="31.5" customHeight="1" spans="1:11">
      <c r="A5" s="10" t="s">
        <v>2275</v>
      </c>
      <c r="B5" s="64">
        <v>12.7</v>
      </c>
      <c r="C5" s="64"/>
      <c r="D5" s="64"/>
      <c r="E5" s="11">
        <v>12.6</v>
      </c>
      <c r="F5" s="12"/>
      <c r="G5" s="12"/>
      <c r="H5" s="13">
        <f t="shared" ref="H5:H14" si="0">IFERROR(IF(B5&lt;&gt;0,E5/B5,"")*100,0)</f>
        <v>99.2125984251969</v>
      </c>
    </row>
    <row r="6" s="59" customFormat="1" ht="31.5" customHeight="1" spans="1:11">
      <c r="A6" s="10" t="s">
        <v>2276</v>
      </c>
      <c r="B6" s="64">
        <v>14</v>
      </c>
      <c r="C6" s="64"/>
      <c r="D6" s="64"/>
      <c r="E6" s="11"/>
      <c r="F6" s="12"/>
      <c r="G6" s="12"/>
      <c r="H6" s="14">
        <f t="shared" si="0"/>
        <v>0</v>
      </c>
      <c r="J6" s="65"/>
      <c r="K6" s="65"/>
    </row>
    <row r="7" s="59" customFormat="1" ht="31.5" customHeight="1" spans="1:11">
      <c r="A7" s="10" t="s">
        <v>2277</v>
      </c>
      <c r="B7" s="15"/>
      <c r="C7" s="15">
        <f>C8+C9</f>
        <v>0</v>
      </c>
      <c r="D7" s="15">
        <f>SUM(D8:D12)</f>
        <v>0</v>
      </c>
      <c r="E7" s="11">
        <v>2.9</v>
      </c>
      <c r="F7" s="15">
        <f>F8+F9</f>
        <v>0</v>
      </c>
      <c r="G7" s="15">
        <f>SUM(G8:G12)</f>
        <v>0</v>
      </c>
      <c r="H7" s="14">
        <f t="shared" si="0"/>
        <v>0</v>
      </c>
    </row>
    <row r="8" s="59" customFormat="1" ht="31.5" customHeight="1" spans="1:11">
      <c r="A8" s="17" t="s">
        <v>2278</v>
      </c>
      <c r="B8" s="66"/>
      <c r="C8" s="66"/>
      <c r="D8" s="66"/>
      <c r="E8" s="18">
        <f>F8+G8</f>
        <v>0</v>
      </c>
      <c r="F8" s="16"/>
      <c r="G8" s="16"/>
      <c r="H8" s="19">
        <f t="shared" si="0"/>
        <v>0</v>
      </c>
    </row>
    <row r="9" s="59" customFormat="1" ht="31.5" customHeight="1" spans="1:11">
      <c r="A9" s="17" t="s">
        <v>2279</v>
      </c>
      <c r="B9" s="66"/>
      <c r="C9" s="66"/>
      <c r="D9" s="66"/>
      <c r="E9" s="18">
        <v>2.9</v>
      </c>
      <c r="F9" s="16"/>
      <c r="G9" s="16"/>
      <c r="H9" s="19">
        <f t="shared" si="0"/>
        <v>0</v>
      </c>
    </row>
    <row r="10" s="59" customFormat="1" ht="31.5" customHeight="1" spans="1:11">
      <c r="A10" s="20" t="s">
        <v>2280</v>
      </c>
      <c r="B10" s="66"/>
      <c r="C10" s="66">
        <f t="shared" ref="C10:G10" si="1">C9-C11</f>
        <v>0</v>
      </c>
      <c r="D10" s="66">
        <f t="shared" si="1"/>
        <v>0</v>
      </c>
      <c r="E10" s="18">
        <v>2.8</v>
      </c>
      <c r="F10" s="16">
        <f t="shared" si="1"/>
        <v>0</v>
      </c>
      <c r="G10" s="16">
        <f t="shared" si="1"/>
        <v>0</v>
      </c>
      <c r="H10" s="19">
        <f t="shared" si="0"/>
        <v>0</v>
      </c>
    </row>
    <row r="11" s="59" customFormat="1" ht="31.5" customHeight="1" spans="1:11">
      <c r="A11" s="21" t="s">
        <v>2281</v>
      </c>
      <c r="B11" s="66"/>
      <c r="C11" s="66"/>
      <c r="D11" s="66"/>
      <c r="E11" s="18">
        <v>0.1</v>
      </c>
      <c r="F11" s="16"/>
      <c r="G11" s="16"/>
      <c r="H11" s="19">
        <f t="shared" si="0"/>
        <v>0</v>
      </c>
    </row>
    <row r="12" s="59" customFormat="1" ht="31.5" customHeight="1" spans="1:11">
      <c r="A12" s="17" t="s">
        <v>2282</v>
      </c>
      <c r="B12" s="66"/>
      <c r="C12" s="66"/>
      <c r="D12" s="66"/>
      <c r="E12" s="18">
        <f>F12+G12</f>
        <v>0</v>
      </c>
      <c r="F12" s="16"/>
      <c r="G12" s="16"/>
      <c r="H12" s="19">
        <f t="shared" si="0"/>
        <v>0</v>
      </c>
    </row>
    <row r="13" s="59" customFormat="1" ht="31.5" customHeight="1" spans="1:11">
      <c r="A13" s="10" t="s">
        <v>2283</v>
      </c>
      <c r="B13" s="64">
        <v>0.1</v>
      </c>
      <c r="C13" s="64">
        <f>791.8</f>
        <v>791.8</v>
      </c>
      <c r="D13" s="64"/>
      <c r="E13" s="11">
        <v>3.1</v>
      </c>
      <c r="F13" s="12"/>
      <c r="G13" s="12"/>
      <c r="H13" s="14">
        <f t="shared" si="0"/>
        <v>3100</v>
      </c>
    </row>
    <row r="14" s="59" customFormat="1" ht="31.5" customHeight="1" spans="1:11">
      <c r="A14" s="10" t="s">
        <v>2284</v>
      </c>
      <c r="B14" s="64">
        <f>B5+B7-B13</f>
        <v>12.6</v>
      </c>
      <c r="C14" s="64"/>
      <c r="D14" s="64"/>
      <c r="E14" s="11">
        <v>12.4</v>
      </c>
      <c r="F14" s="12"/>
      <c r="G14" s="64"/>
      <c r="H14" s="14">
        <f t="shared" si="0"/>
        <v>98.4126984126984</v>
      </c>
      <c r="I14" s="65"/>
    </row>
    <row r="15" s="59" customFormat="1" ht="31.5" customHeight="1" spans="1:11">
      <c r="A15" s="7" t="s">
        <v>2285</v>
      </c>
      <c r="B15" s="7"/>
      <c r="C15" s="7"/>
      <c r="D15" s="7"/>
      <c r="E15" s="7"/>
      <c r="F15" s="7"/>
      <c r="G15" s="7"/>
      <c r="H15" s="7"/>
    </row>
    <row r="16" s="59" customFormat="1" ht="31.5" customHeight="1" spans="1:11">
      <c r="A16" s="10" t="s">
        <v>2286</v>
      </c>
      <c r="B16" s="67">
        <v>23.1</v>
      </c>
      <c r="C16" s="67"/>
      <c r="D16" s="67"/>
      <c r="E16" s="23">
        <v>26.8</v>
      </c>
      <c r="F16" s="23"/>
      <c r="G16" s="23"/>
      <c r="H16" s="14">
        <f t="shared" ref="H16:H27" si="2">IFERROR(IF(B16&lt;&gt;0,E16/B16,"")*100,0)</f>
        <v>116.017316017316</v>
      </c>
    </row>
    <row r="17" s="59" customFormat="1" ht="31.5" customHeight="1" spans="1:10">
      <c r="A17" s="10" t="s">
        <v>2287</v>
      </c>
      <c r="B17" s="67">
        <v>27.3</v>
      </c>
      <c r="C17" s="67"/>
      <c r="D17" s="67"/>
      <c r="E17" s="23"/>
      <c r="F17" s="23"/>
      <c r="G17" s="23"/>
      <c r="H17" s="14">
        <f t="shared" si="2"/>
        <v>0</v>
      </c>
      <c r="J17" s="65"/>
    </row>
    <row r="18" s="59" customFormat="1" ht="31.5" customHeight="1" spans="1:10">
      <c r="A18" s="10" t="s">
        <v>2288</v>
      </c>
      <c r="B18" s="23">
        <v>4.4</v>
      </c>
      <c r="C18" s="23">
        <f t="shared" ref="C18:F18" si="3">C19+C22</f>
        <v>0</v>
      </c>
      <c r="D18" s="23"/>
      <c r="E18" s="23">
        <f t="shared" si="3"/>
        <v>14.1</v>
      </c>
      <c r="F18" s="23">
        <f t="shared" si="3"/>
        <v>0</v>
      </c>
      <c r="G18" s="23"/>
      <c r="H18" s="14">
        <f t="shared" si="2"/>
        <v>320.454545454545</v>
      </c>
    </row>
    <row r="19" s="59" customFormat="1" ht="31.5" customHeight="1" spans="1:10">
      <c r="A19" s="17" t="s">
        <v>2289</v>
      </c>
      <c r="B19" s="68">
        <v>1.6</v>
      </c>
      <c r="C19" s="68"/>
      <c r="D19" s="68"/>
      <c r="E19" s="24">
        <v>5.5</v>
      </c>
      <c r="F19" s="24"/>
      <c r="G19" s="24"/>
      <c r="H19" s="19">
        <f t="shared" si="2"/>
        <v>343.75</v>
      </c>
    </row>
    <row r="20" s="59" customFormat="1" ht="31.5" customHeight="1" spans="1:10">
      <c r="A20" s="20" t="s">
        <v>2290</v>
      </c>
      <c r="B20" s="68"/>
      <c r="C20" s="68"/>
      <c r="D20" s="68"/>
      <c r="E20" s="24">
        <v>0.5</v>
      </c>
      <c r="F20" s="24">
        <f>F19-F21</f>
        <v>0</v>
      </c>
      <c r="G20" s="24"/>
      <c r="H20" s="19">
        <f t="shared" si="2"/>
        <v>0</v>
      </c>
    </row>
    <row r="21" s="59" customFormat="1" ht="31.5" customHeight="1" spans="1:10">
      <c r="A21" s="21" t="s">
        <v>2291</v>
      </c>
      <c r="B21" s="68">
        <v>1.6</v>
      </c>
      <c r="C21" s="68"/>
      <c r="D21" s="68"/>
      <c r="E21" s="24">
        <v>0.8</v>
      </c>
      <c r="F21" s="24"/>
      <c r="G21" s="24"/>
      <c r="H21" s="19">
        <f t="shared" si="2"/>
        <v>50</v>
      </c>
    </row>
    <row r="22" s="59" customFormat="1" ht="31.5" customHeight="1" spans="1:10">
      <c r="A22" s="17" t="s">
        <v>2292</v>
      </c>
      <c r="B22" s="68">
        <v>2.8</v>
      </c>
      <c r="C22" s="68"/>
      <c r="D22" s="68"/>
      <c r="E22" s="24">
        <v>8.6</v>
      </c>
      <c r="F22" s="24"/>
      <c r="G22" s="24"/>
      <c r="H22" s="19">
        <f t="shared" si="2"/>
        <v>307.142857142857</v>
      </c>
    </row>
    <row r="23" s="59" customFormat="1" ht="31.5" customHeight="1" spans="1:10">
      <c r="A23" s="20" t="s">
        <v>2280</v>
      </c>
      <c r="B23" s="68">
        <v>0.7</v>
      </c>
      <c r="C23" s="68">
        <f>C22-C24</f>
        <v>0</v>
      </c>
      <c r="D23" s="68"/>
      <c r="E23" s="24">
        <v>6.2</v>
      </c>
      <c r="F23" s="24"/>
      <c r="G23" s="24"/>
      <c r="H23" s="19">
        <f t="shared" si="2"/>
        <v>885.714285714286</v>
      </c>
    </row>
    <row r="24" s="59" customFormat="1" ht="31.5" customHeight="1" spans="1:10">
      <c r="A24" s="21" t="s">
        <v>2281</v>
      </c>
      <c r="B24" s="68">
        <v>2.1</v>
      </c>
      <c r="C24" s="68"/>
      <c r="D24" s="68"/>
      <c r="E24" s="24">
        <v>2.4</v>
      </c>
      <c r="F24" s="24"/>
      <c r="G24" s="24"/>
      <c r="H24" s="19">
        <f t="shared" si="2"/>
        <v>114.285714285714</v>
      </c>
    </row>
    <row r="25" s="59" customFormat="1" ht="31.5" customHeight="1" spans="1:10">
      <c r="A25" s="17" t="s">
        <v>2293</v>
      </c>
      <c r="B25" s="24"/>
      <c r="C25" s="24"/>
      <c r="D25" s="24"/>
      <c r="E25" s="24"/>
      <c r="F25" s="24"/>
      <c r="G25" s="24"/>
      <c r="H25" s="19">
        <f t="shared" si="2"/>
        <v>0</v>
      </c>
    </row>
    <row r="26" s="59" customFormat="1" ht="31.5" customHeight="1" spans="1:10">
      <c r="A26" s="10" t="s">
        <v>2294</v>
      </c>
      <c r="B26" s="67">
        <v>0.7</v>
      </c>
      <c r="C26" s="67">
        <f>586.8</f>
        <v>586.8</v>
      </c>
      <c r="D26" s="67"/>
      <c r="E26" s="23">
        <v>6.8</v>
      </c>
      <c r="F26" s="23"/>
      <c r="G26" s="23"/>
      <c r="H26" s="14">
        <f t="shared" si="2"/>
        <v>971.428571428572</v>
      </c>
    </row>
    <row r="27" s="59" customFormat="1" ht="31.5" customHeight="1" spans="1:10">
      <c r="A27" s="25" t="s">
        <v>2295</v>
      </c>
      <c r="B27" s="23">
        <v>26.8</v>
      </c>
      <c r="C27" s="23"/>
      <c r="D27" s="23"/>
      <c r="E27" s="23">
        <f>E16+E18-E26</f>
        <v>34.1</v>
      </c>
      <c r="F27" s="23">
        <f>F16+F18-F26</f>
        <v>0</v>
      </c>
      <c r="G27" s="23"/>
      <c r="H27" s="14">
        <f t="shared" si="2"/>
        <v>127.238805970149</v>
      </c>
      <c r="I27" s="65"/>
    </row>
    <row r="28" s="59" customFormat="1" ht="31.5" customHeight="1" spans="1:10">
      <c r="A28" s="7" t="s">
        <v>2296</v>
      </c>
      <c r="B28" s="7"/>
      <c r="C28" s="7"/>
      <c r="D28" s="7"/>
      <c r="E28" s="7"/>
      <c r="F28" s="7"/>
      <c r="G28" s="7"/>
      <c r="H28" s="7"/>
    </row>
    <row r="29" s="59" customFormat="1" ht="31.5" customHeight="1" spans="1:10">
      <c r="A29" s="10" t="s">
        <v>2297</v>
      </c>
      <c r="B29" s="26">
        <f t="shared" ref="B29:F29" si="4">B5+B16</f>
        <v>35.8</v>
      </c>
      <c r="C29" s="26" t="e">
        <f>#REF!+C16</f>
        <v>#REF!</v>
      </c>
      <c r="D29" s="26"/>
      <c r="E29" s="26">
        <f t="shared" si="4"/>
        <v>39.4</v>
      </c>
      <c r="F29" s="26">
        <f t="shared" si="4"/>
        <v>0</v>
      </c>
      <c r="G29" s="12"/>
      <c r="H29" s="14">
        <f t="shared" ref="H29:H36" si="5">IFERROR(IF(B29&lt;&gt;0,E29/B29,"")*100,0)</f>
        <v>110.055865921788</v>
      </c>
    </row>
    <row r="30" s="59" customFormat="1" ht="31.5" customHeight="1" spans="1:10">
      <c r="A30" s="10" t="s">
        <v>2298</v>
      </c>
      <c r="B30" s="26">
        <f t="shared" ref="B30:F30" si="6">B6+B17</f>
        <v>41.3</v>
      </c>
      <c r="C30" s="26" t="e">
        <f>#REF!+C17</f>
        <v>#REF!</v>
      </c>
      <c r="D30" s="26"/>
      <c r="E30" s="26">
        <f t="shared" si="6"/>
        <v>0</v>
      </c>
      <c r="F30" s="26">
        <f t="shared" si="6"/>
        <v>0</v>
      </c>
      <c r="G30" s="26"/>
      <c r="H30" s="14">
        <f t="shared" si="5"/>
        <v>0</v>
      </c>
    </row>
    <row r="31" s="59" customFormat="1" ht="31.5" customHeight="1" spans="1:10">
      <c r="A31" s="10" t="s">
        <v>2299</v>
      </c>
      <c r="B31" s="26">
        <f t="shared" ref="B31:F31" si="7">B7+B18</f>
        <v>4.4</v>
      </c>
      <c r="C31" s="26" t="e">
        <f>#REF!+C18</f>
        <v>#REF!</v>
      </c>
      <c r="D31" s="26"/>
      <c r="E31" s="26">
        <f t="shared" si="7"/>
        <v>17</v>
      </c>
      <c r="F31" s="26">
        <f t="shared" si="7"/>
        <v>0</v>
      </c>
      <c r="G31" s="15"/>
      <c r="H31" s="14">
        <f t="shared" si="5"/>
        <v>386.363636363636</v>
      </c>
    </row>
    <row r="32" s="59" customFormat="1" ht="31.5" customHeight="1" spans="1:10">
      <c r="A32" s="17" t="s">
        <v>2300</v>
      </c>
      <c r="B32" s="27">
        <f t="shared" ref="B32:F32" si="8">B8+B19</f>
        <v>1.6</v>
      </c>
      <c r="C32" s="27" t="e">
        <f>#REF!+C19</f>
        <v>#REF!</v>
      </c>
      <c r="D32" s="27"/>
      <c r="E32" s="27">
        <f t="shared" si="8"/>
        <v>5.5</v>
      </c>
      <c r="F32" s="27">
        <f t="shared" si="8"/>
        <v>0</v>
      </c>
      <c r="G32" s="27"/>
      <c r="H32" s="19">
        <f t="shared" si="5"/>
        <v>343.75</v>
      </c>
    </row>
    <row r="33" s="59" customFormat="1" ht="31.5" customHeight="1" spans="1:9">
      <c r="A33" s="17" t="s">
        <v>2301</v>
      </c>
      <c r="B33" s="27">
        <f t="shared" ref="B33:F33" si="9">B9+B22</f>
        <v>2.8</v>
      </c>
      <c r="C33" s="27" t="e">
        <f>#REF!+C22</f>
        <v>#REF!</v>
      </c>
      <c r="D33" s="27"/>
      <c r="E33" s="27">
        <f t="shared" si="9"/>
        <v>11.5</v>
      </c>
      <c r="F33" s="27">
        <f t="shared" si="9"/>
        <v>0</v>
      </c>
      <c r="G33" s="27"/>
      <c r="H33" s="19">
        <f t="shared" si="5"/>
        <v>410.714285714286</v>
      </c>
    </row>
    <row r="34" s="59" customFormat="1" ht="31.5" customHeight="1" spans="1:9">
      <c r="A34" s="17" t="s">
        <v>2282</v>
      </c>
      <c r="B34" s="27">
        <f>B12</f>
        <v>0</v>
      </c>
      <c r="C34" s="27" t="e">
        <f>#REF!</f>
        <v>#REF!</v>
      </c>
      <c r="D34" s="27"/>
      <c r="E34" s="18">
        <f>E12</f>
        <v>0</v>
      </c>
      <c r="F34" s="18"/>
      <c r="G34" s="15"/>
      <c r="H34" s="19">
        <f t="shared" si="5"/>
        <v>0</v>
      </c>
    </row>
    <row r="35" s="59" customFormat="1" ht="31.5" customHeight="1" spans="1:9">
      <c r="A35" s="10" t="s">
        <v>2302</v>
      </c>
      <c r="B35" s="26">
        <f t="shared" ref="B35:F35" si="10">B13+B26</f>
        <v>0.8</v>
      </c>
      <c r="C35" s="26" t="e">
        <f>#REF!+C26</f>
        <v>#REF!</v>
      </c>
      <c r="D35" s="26"/>
      <c r="E35" s="26">
        <f t="shared" si="10"/>
        <v>9.9</v>
      </c>
      <c r="F35" s="26">
        <f t="shared" si="10"/>
        <v>0</v>
      </c>
      <c r="G35" s="26"/>
      <c r="H35" s="14">
        <f t="shared" si="5"/>
        <v>1237.5</v>
      </c>
    </row>
    <row r="36" s="59" customFormat="1" ht="31.5" customHeight="1" spans="1:9">
      <c r="A36" s="10" t="s">
        <v>2303</v>
      </c>
      <c r="B36" s="26">
        <f t="shared" ref="B36:F36" si="11">B14+B27</f>
        <v>39.4</v>
      </c>
      <c r="C36" s="26" t="e">
        <f>#REF!+C27</f>
        <v>#REF!</v>
      </c>
      <c r="D36" s="26"/>
      <c r="E36" s="26">
        <f t="shared" si="11"/>
        <v>46.5</v>
      </c>
      <c r="F36" s="26">
        <f t="shared" si="11"/>
        <v>0</v>
      </c>
      <c r="G36" s="26"/>
      <c r="H36" s="14">
        <f t="shared" si="5"/>
        <v>118.020304568528</v>
      </c>
      <c r="I36" s="65"/>
    </row>
    <row r="37" s="3" customFormat="1" ht="161.1" customHeight="1" spans="1:9">
      <c r="A37" s="69"/>
      <c r="B37" s="69"/>
      <c r="C37" s="69"/>
      <c r="D37" s="69"/>
      <c r="E37" s="69"/>
      <c r="F37" s="69"/>
      <c r="G37" s="69"/>
      <c r="H37" s="69"/>
    </row>
    <row r="38" s="59" customFormat="1" ht="68.1" customHeight="1" spans="1:9">
      <c r="A38" s="70"/>
      <c r="B38" s="70"/>
      <c r="C38" s="70"/>
      <c r="D38" s="70"/>
      <c r="E38" s="70"/>
      <c r="F38" s="70"/>
      <c r="G38" s="70"/>
      <c r="H38" s="70"/>
    </row>
    <row r="39" s="59" customFormat="1" ht="63.95" customHeight="1" spans="1:9">
      <c r="A39" s="71"/>
      <c r="B39" s="71"/>
      <c r="C39" s="71"/>
      <c r="D39" s="71"/>
      <c r="E39" s="71"/>
      <c r="F39" s="71"/>
      <c r="G39" s="71"/>
      <c r="H39" s="71"/>
    </row>
    <row r="40" s="59" customFormat="1" spans="1:9">
      <c r="B40" s="72"/>
      <c r="C40" s="72"/>
      <c r="D40" s="72"/>
      <c r="E40" s="72"/>
      <c r="F40" s="72"/>
      <c r="G40" s="72"/>
    </row>
    <row r="41" s="59" customFormat="1" spans="1:9">
      <c r="B41" s="72"/>
      <c r="C41" s="72"/>
      <c r="D41" s="72"/>
      <c r="E41" s="72"/>
      <c r="F41" s="72"/>
      <c r="G41" s="72"/>
    </row>
    <row r="42" s="59" customFormat="1" spans="1:9">
      <c r="B42" s="72"/>
      <c r="C42" s="72"/>
      <c r="D42" s="72"/>
      <c r="E42" s="72"/>
      <c r="F42" s="72"/>
      <c r="G42" s="72"/>
    </row>
    <row r="43" s="59" customFormat="1" spans="1:9">
      <c r="B43" s="72"/>
      <c r="C43" s="72"/>
      <c r="D43" s="72"/>
      <c r="E43" s="72"/>
      <c r="F43" s="72"/>
      <c r="G43" s="72"/>
    </row>
  </sheetData>
  <mergeCells count="7">
    <mergeCell ref="A1:H1"/>
    <mergeCell ref="A4:H4"/>
    <mergeCell ref="A15:H15"/>
    <mergeCell ref="A28:H28"/>
    <mergeCell ref="A37:H37"/>
    <mergeCell ref="A38:H38"/>
    <mergeCell ref="A39:H39"/>
  </mergeCells>
  <printOptions horizontalCentered="1"/>
  <pageMargins left="0.472222222222222" right="0.393055555555556" top="0.747916666666667" bottom="0.747916666666667" header="0.314583333333333" footer="0.314583333333333"/>
  <pageSetup paperSize="9" scale="61" fitToHeight="0" orientation="portrait"/>
  <headerFooter alignWithMargins="0">
    <oddFooter>&amp;C&amp;18- &amp;P -</oddFooter>
  </headerFooter>
  <colBreaks count="1" manualBreakCount="1">
    <brk id="8" max="36"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29"/>
  <sheetViews>
    <sheetView showZeros="0" view="pageBreakPreview" zoomScale="42" zoomScaleNormal="100" workbookViewId="0">
      <selection activeCell="R13" sqref="R13"/>
    </sheetView>
  </sheetViews>
  <sheetFormatPr defaultColWidth="9" defaultRowHeight="14.4"/>
  <cols>
    <col min="1" max="1" width="58.6296296296296" style="35" customWidth="1"/>
    <col min="2" max="4" width="22.6296296296296" style="35" customWidth="1"/>
    <col min="5" max="5" width="58.6296296296296" style="35" customWidth="1"/>
    <col min="6" max="8" width="22.6296296296296" style="35" customWidth="1"/>
    <col min="9" max="9" width="58.6296296296296" style="35" customWidth="1"/>
    <col min="10" max="12" width="22.6296296296296" style="35" customWidth="1"/>
    <col min="13" max="16384" width="9" style="35"/>
  </cols>
  <sheetData>
    <row r="1" s="31" customFormat="1" ht="69" customHeight="1" spans="1:16">
      <c r="A1" s="36" t="s">
        <v>2304</v>
      </c>
      <c r="B1" s="36"/>
      <c r="C1" s="36"/>
      <c r="D1" s="36"/>
      <c r="E1" s="36"/>
      <c r="F1" s="36"/>
      <c r="G1" s="36"/>
      <c r="H1" s="36"/>
      <c r="I1" s="36"/>
      <c r="J1" s="36"/>
      <c r="K1" s="36"/>
      <c r="L1" s="36"/>
    </row>
    <row r="2" s="32" customFormat="1" ht="35" customHeight="1" spans="1:16">
      <c r="A2" s="37" t="s">
        <v>2305</v>
      </c>
      <c r="B2" s="38"/>
      <c r="C2" s="39"/>
      <c r="D2" s="40"/>
      <c r="E2" s="37"/>
      <c r="F2" s="39"/>
      <c r="G2" s="39"/>
      <c r="H2" s="40"/>
      <c r="I2" s="37"/>
      <c r="J2" s="39"/>
      <c r="K2" s="39"/>
      <c r="L2" s="40" t="s">
        <v>2306</v>
      </c>
    </row>
    <row r="3" s="33" customFormat="1" ht="56" customHeight="1" spans="1:16">
      <c r="A3" s="41" t="s">
        <v>2307</v>
      </c>
      <c r="B3" s="41" t="s">
        <v>2308</v>
      </c>
      <c r="C3" s="41"/>
      <c r="D3" s="41"/>
      <c r="E3" s="41" t="s">
        <v>2307</v>
      </c>
      <c r="F3" s="41" t="s">
        <v>2309</v>
      </c>
      <c r="G3" s="41"/>
      <c r="H3" s="41"/>
      <c r="I3" s="41" t="s">
        <v>2307</v>
      </c>
      <c r="J3" s="41" t="s">
        <v>2310</v>
      </c>
      <c r="K3" s="41"/>
      <c r="L3" s="41"/>
    </row>
    <row r="4" s="33" customFormat="1" ht="56" customHeight="1" spans="1:16">
      <c r="A4" s="41"/>
      <c r="B4" s="42" t="s">
        <v>2311</v>
      </c>
      <c r="C4" s="43" t="s">
        <v>2312</v>
      </c>
      <c r="D4" s="42" t="s">
        <v>2313</v>
      </c>
      <c r="E4" s="41"/>
      <c r="F4" s="42" t="s">
        <v>2311</v>
      </c>
      <c r="G4" s="43" t="s">
        <v>2312</v>
      </c>
      <c r="H4" s="42" t="s">
        <v>2313</v>
      </c>
      <c r="I4" s="41"/>
      <c r="J4" s="42" t="s">
        <v>2311</v>
      </c>
      <c r="K4" s="43" t="s">
        <v>2312</v>
      </c>
      <c r="L4" s="42" t="s">
        <v>2313</v>
      </c>
    </row>
    <row r="5" s="34" customFormat="1" ht="53" customHeight="1" spans="1:16">
      <c r="A5" s="44" t="s">
        <v>2314</v>
      </c>
      <c r="B5" s="45">
        <f>F5+J5</f>
        <v>0</v>
      </c>
      <c r="C5" s="45">
        <f t="shared" ref="C5:C11" si="0">G5+K5</f>
        <v>0</v>
      </c>
      <c r="D5" s="45">
        <f t="shared" ref="D5:D24" si="1">C5-B5</f>
        <v>0</v>
      </c>
      <c r="E5" s="46" t="s">
        <v>2314</v>
      </c>
      <c r="F5" s="47"/>
      <c r="G5" s="45"/>
      <c r="H5" s="45">
        <f t="shared" ref="H5:H24" si="2">G5-F5</f>
        <v>0</v>
      </c>
      <c r="I5" s="46" t="s">
        <v>2314</v>
      </c>
      <c r="J5" s="47"/>
      <c r="K5" s="45">
        <f>K6+K7+K8+K9</f>
        <v>0</v>
      </c>
      <c r="L5" s="45">
        <f t="shared" ref="L5:L24" si="3">K5-J5</f>
        <v>0</v>
      </c>
    </row>
    <row r="6" s="34" customFormat="1" ht="53" customHeight="1" spans="1:16">
      <c r="A6" s="48" t="s">
        <v>2315</v>
      </c>
      <c r="B6" s="49"/>
      <c r="C6" s="49">
        <f t="shared" si="0"/>
        <v>0</v>
      </c>
      <c r="D6" s="49">
        <f t="shared" si="1"/>
        <v>0</v>
      </c>
      <c r="E6" s="50" t="s">
        <v>2315</v>
      </c>
      <c r="F6" s="51"/>
      <c r="G6" s="49"/>
      <c r="H6" s="49">
        <f t="shared" si="2"/>
        <v>0</v>
      </c>
      <c r="I6" s="50" t="s">
        <v>2315</v>
      </c>
      <c r="J6" s="51"/>
      <c r="K6" s="49"/>
      <c r="L6" s="49">
        <f t="shared" si="3"/>
        <v>0</v>
      </c>
      <c r="P6" s="34" t="s">
        <v>4</v>
      </c>
    </row>
    <row r="7" s="34" customFormat="1" ht="53" customHeight="1" spans="1:16">
      <c r="A7" s="48" t="s">
        <v>2316</v>
      </c>
      <c r="B7" s="49"/>
      <c r="C7" s="49">
        <f t="shared" si="0"/>
        <v>0</v>
      </c>
      <c r="D7" s="49">
        <f t="shared" si="1"/>
        <v>0</v>
      </c>
      <c r="E7" s="50" t="s">
        <v>2316</v>
      </c>
      <c r="F7" s="51"/>
      <c r="G7" s="49"/>
      <c r="H7" s="49">
        <f t="shared" si="2"/>
        <v>0</v>
      </c>
      <c r="I7" s="50" t="s">
        <v>2316</v>
      </c>
      <c r="J7" s="51"/>
      <c r="K7" s="49"/>
      <c r="L7" s="49">
        <f t="shared" si="3"/>
        <v>0</v>
      </c>
    </row>
    <row r="8" s="34" customFormat="1" ht="53" customHeight="1" spans="1:16">
      <c r="A8" s="48" t="s">
        <v>2317</v>
      </c>
      <c r="B8" s="49"/>
      <c r="C8" s="49">
        <f t="shared" si="0"/>
        <v>0</v>
      </c>
      <c r="D8" s="49">
        <f t="shared" si="1"/>
        <v>0</v>
      </c>
      <c r="E8" s="50" t="s">
        <v>2317</v>
      </c>
      <c r="F8" s="51"/>
      <c r="G8" s="49"/>
      <c r="H8" s="49">
        <f t="shared" si="2"/>
        <v>0</v>
      </c>
      <c r="I8" s="50" t="s">
        <v>2317</v>
      </c>
      <c r="J8" s="51"/>
      <c r="K8" s="49"/>
      <c r="L8" s="49">
        <f t="shared" si="3"/>
        <v>0</v>
      </c>
    </row>
    <row r="9" s="34" customFormat="1" ht="53" customHeight="1" spans="1:16">
      <c r="A9" s="48" t="s">
        <v>2318</v>
      </c>
      <c r="B9" s="49"/>
      <c r="C9" s="49">
        <f t="shared" si="0"/>
        <v>0</v>
      </c>
      <c r="D9" s="49">
        <f t="shared" si="1"/>
        <v>0</v>
      </c>
      <c r="E9" s="50" t="s">
        <v>2318</v>
      </c>
      <c r="F9" s="51"/>
      <c r="G9" s="49"/>
      <c r="H9" s="49">
        <f t="shared" si="2"/>
        <v>0</v>
      </c>
      <c r="I9" s="50" t="s">
        <v>2318</v>
      </c>
      <c r="J9" s="51"/>
      <c r="K9" s="49"/>
      <c r="L9" s="49">
        <f t="shared" si="3"/>
        <v>0</v>
      </c>
    </row>
    <row r="10" s="34" customFormat="1" ht="53" customHeight="1" spans="1:16">
      <c r="A10" s="48" t="s">
        <v>2319</v>
      </c>
      <c r="B10" s="49"/>
      <c r="C10" s="49">
        <f t="shared" si="0"/>
        <v>0</v>
      </c>
      <c r="D10" s="49">
        <f t="shared" si="1"/>
        <v>0</v>
      </c>
      <c r="E10" s="50" t="s">
        <v>2319</v>
      </c>
      <c r="F10" s="51"/>
      <c r="G10" s="49"/>
      <c r="H10" s="49">
        <f t="shared" si="2"/>
        <v>0</v>
      </c>
      <c r="I10" s="50" t="s">
        <v>2319</v>
      </c>
      <c r="J10" s="51"/>
      <c r="K10" s="49"/>
      <c r="L10" s="49">
        <f t="shared" si="3"/>
        <v>0</v>
      </c>
    </row>
    <row r="11" s="34" customFormat="1" ht="53" customHeight="1" spans="1:16">
      <c r="A11" s="48" t="s">
        <v>2320</v>
      </c>
      <c r="B11" s="49"/>
      <c r="C11" s="49">
        <f t="shared" si="0"/>
        <v>0</v>
      </c>
      <c r="D11" s="49">
        <f t="shared" si="1"/>
        <v>0</v>
      </c>
      <c r="E11" s="50" t="s">
        <v>2320</v>
      </c>
      <c r="F11" s="51"/>
      <c r="G11" s="49"/>
      <c r="H11" s="49">
        <f t="shared" si="2"/>
        <v>0</v>
      </c>
      <c r="I11" s="50" t="s">
        <v>2320</v>
      </c>
      <c r="J11" s="51"/>
      <c r="K11" s="49"/>
      <c r="L11" s="49">
        <f t="shared" si="3"/>
        <v>0</v>
      </c>
    </row>
    <row r="12" s="34" customFormat="1" ht="53" customHeight="1" spans="1:16">
      <c r="A12" s="48" t="s">
        <v>2321</v>
      </c>
      <c r="B12" s="49"/>
      <c r="C12" s="49"/>
      <c r="D12" s="49">
        <f t="shared" si="1"/>
        <v>0</v>
      </c>
      <c r="E12" s="50" t="s">
        <v>2321</v>
      </c>
      <c r="F12" s="51"/>
      <c r="G12" s="49"/>
      <c r="H12" s="49">
        <f t="shared" si="2"/>
        <v>0</v>
      </c>
      <c r="I12" s="50" t="s">
        <v>2321</v>
      </c>
      <c r="J12" s="51"/>
      <c r="K12" s="49"/>
      <c r="L12" s="49">
        <f t="shared" si="3"/>
        <v>0</v>
      </c>
    </row>
    <row r="13" s="34" customFormat="1" ht="53" customHeight="1" spans="1:16">
      <c r="A13" s="44" t="s">
        <v>2322</v>
      </c>
      <c r="B13" s="45"/>
      <c r="C13" s="45">
        <v>0.5</v>
      </c>
      <c r="D13" s="45">
        <f t="shared" si="1"/>
        <v>0.5</v>
      </c>
      <c r="E13" s="46" t="s">
        <v>2322</v>
      </c>
      <c r="F13" s="47"/>
      <c r="G13" s="45"/>
      <c r="H13" s="45">
        <f t="shared" si="2"/>
        <v>0</v>
      </c>
      <c r="I13" s="46" t="s">
        <v>2322</v>
      </c>
      <c r="J13" s="47"/>
      <c r="K13" s="45">
        <v>0.5</v>
      </c>
      <c r="L13" s="45">
        <f t="shared" si="3"/>
        <v>0.5</v>
      </c>
    </row>
    <row r="14" s="34" customFormat="1" ht="53" customHeight="1" spans="1:16">
      <c r="A14" s="44" t="s">
        <v>2323</v>
      </c>
      <c r="B14" s="45">
        <f t="shared" ref="B14:B20" si="4">F14+J14</f>
        <v>0</v>
      </c>
      <c r="C14" s="45">
        <f t="shared" ref="C14:C22" si="5">G14+K14</f>
        <v>0</v>
      </c>
      <c r="D14" s="45">
        <f t="shared" si="1"/>
        <v>0</v>
      </c>
      <c r="E14" s="46" t="s">
        <v>2323</v>
      </c>
      <c r="F14" s="52"/>
      <c r="G14" s="45"/>
      <c r="H14" s="45">
        <f t="shared" si="2"/>
        <v>0</v>
      </c>
      <c r="I14" s="46" t="s">
        <v>2323</v>
      </c>
      <c r="J14" s="52"/>
      <c r="K14" s="45"/>
      <c r="L14" s="45">
        <f t="shared" si="3"/>
        <v>0</v>
      </c>
    </row>
    <row r="15" s="34" customFormat="1" ht="53" customHeight="1" spans="1:16">
      <c r="A15" s="48" t="s">
        <v>2324</v>
      </c>
      <c r="B15" s="49"/>
      <c r="C15" s="49">
        <f t="shared" si="5"/>
        <v>0</v>
      </c>
      <c r="D15" s="49">
        <f t="shared" si="1"/>
        <v>0</v>
      </c>
      <c r="E15" s="50" t="s">
        <v>2324</v>
      </c>
      <c r="F15" s="53"/>
      <c r="G15" s="49"/>
      <c r="H15" s="49">
        <f t="shared" si="2"/>
        <v>0</v>
      </c>
      <c r="I15" s="50" t="s">
        <v>2324</v>
      </c>
      <c r="J15" s="53"/>
      <c r="K15" s="49"/>
      <c r="L15" s="49">
        <f t="shared" si="3"/>
        <v>0</v>
      </c>
    </row>
    <row r="16" s="34" customFormat="1" ht="53" customHeight="1" spans="1:16">
      <c r="A16" s="48" t="s">
        <v>2325</v>
      </c>
      <c r="B16" s="49"/>
      <c r="C16" s="49">
        <f t="shared" si="5"/>
        <v>0</v>
      </c>
      <c r="D16" s="49">
        <f t="shared" si="1"/>
        <v>0</v>
      </c>
      <c r="E16" s="50" t="s">
        <v>2325</v>
      </c>
      <c r="F16" s="53"/>
      <c r="G16" s="49"/>
      <c r="H16" s="49">
        <f t="shared" si="2"/>
        <v>0</v>
      </c>
      <c r="I16" s="50" t="s">
        <v>2325</v>
      </c>
      <c r="J16" s="53"/>
      <c r="K16" s="49"/>
      <c r="L16" s="49">
        <f t="shared" si="3"/>
        <v>0</v>
      </c>
    </row>
    <row r="17" s="34" customFormat="1" ht="53" customHeight="1" spans="1:12">
      <c r="A17" s="48" t="s">
        <v>2326</v>
      </c>
      <c r="B17" s="49"/>
      <c r="C17" s="49">
        <f t="shared" si="5"/>
        <v>0</v>
      </c>
      <c r="D17" s="49">
        <f t="shared" si="1"/>
        <v>0</v>
      </c>
      <c r="E17" s="50" t="s">
        <v>2326</v>
      </c>
      <c r="F17" s="53"/>
      <c r="G17" s="49"/>
      <c r="H17" s="49">
        <f t="shared" si="2"/>
        <v>0</v>
      </c>
      <c r="I17" s="50" t="s">
        <v>2326</v>
      </c>
      <c r="J17" s="53"/>
      <c r="K17" s="49"/>
      <c r="L17" s="49">
        <f t="shared" si="3"/>
        <v>0</v>
      </c>
    </row>
    <row r="18" s="34" customFormat="1" ht="53" customHeight="1" spans="1:12">
      <c r="A18" s="44" t="s">
        <v>2327</v>
      </c>
      <c r="B18" s="45">
        <f t="shared" si="4"/>
        <v>0</v>
      </c>
      <c r="C18" s="45">
        <f t="shared" si="5"/>
        <v>0</v>
      </c>
      <c r="D18" s="45">
        <f t="shared" si="1"/>
        <v>0</v>
      </c>
      <c r="E18" s="46" t="s">
        <v>2327</v>
      </c>
      <c r="F18" s="52"/>
      <c r="G18" s="45"/>
      <c r="H18" s="45">
        <f t="shared" si="2"/>
        <v>0</v>
      </c>
      <c r="I18" s="46" t="s">
        <v>2327</v>
      </c>
      <c r="J18" s="52"/>
      <c r="K18" s="45"/>
      <c r="L18" s="45">
        <f t="shared" si="3"/>
        <v>0</v>
      </c>
    </row>
    <row r="19" s="34" customFormat="1" ht="53" customHeight="1" spans="1:12">
      <c r="A19" s="44" t="s">
        <v>2328</v>
      </c>
      <c r="B19" s="45">
        <f t="shared" si="4"/>
        <v>0</v>
      </c>
      <c r="C19" s="45">
        <f t="shared" si="5"/>
        <v>0</v>
      </c>
      <c r="D19" s="45">
        <f t="shared" si="1"/>
        <v>0</v>
      </c>
      <c r="E19" s="46" t="s">
        <v>2328</v>
      </c>
      <c r="F19" s="52"/>
      <c r="G19" s="45"/>
      <c r="H19" s="45">
        <f t="shared" si="2"/>
        <v>0</v>
      </c>
      <c r="I19" s="46" t="s">
        <v>2328</v>
      </c>
      <c r="J19" s="52"/>
      <c r="K19" s="45"/>
      <c r="L19" s="45">
        <f t="shared" si="3"/>
        <v>0</v>
      </c>
    </row>
    <row r="20" s="34" customFormat="1" ht="53" customHeight="1" spans="1:12">
      <c r="A20" s="44" t="s">
        <v>2329</v>
      </c>
      <c r="B20" s="45">
        <f t="shared" si="4"/>
        <v>0</v>
      </c>
      <c r="C20" s="45">
        <f t="shared" si="5"/>
        <v>0</v>
      </c>
      <c r="D20" s="45">
        <f t="shared" si="1"/>
        <v>0</v>
      </c>
      <c r="E20" s="46" t="s">
        <v>2329</v>
      </c>
      <c r="F20" s="52"/>
      <c r="G20" s="45"/>
      <c r="H20" s="45">
        <f t="shared" si="2"/>
        <v>0</v>
      </c>
      <c r="I20" s="46" t="s">
        <v>2329</v>
      </c>
      <c r="J20" s="52"/>
      <c r="K20" s="45">
        <f>K21+K22</f>
        <v>0</v>
      </c>
      <c r="L20" s="45">
        <f t="shared" si="3"/>
        <v>0</v>
      </c>
    </row>
    <row r="21" s="34" customFormat="1" ht="53" customHeight="1" spans="1:12">
      <c r="A21" s="48" t="s">
        <v>2330</v>
      </c>
      <c r="B21" s="49"/>
      <c r="C21" s="49">
        <f t="shared" si="5"/>
        <v>0</v>
      </c>
      <c r="D21" s="49">
        <f t="shared" si="1"/>
        <v>0</v>
      </c>
      <c r="E21" s="50" t="s">
        <v>2330</v>
      </c>
      <c r="F21" s="53"/>
      <c r="G21" s="49"/>
      <c r="H21" s="49">
        <f t="shared" si="2"/>
        <v>0</v>
      </c>
      <c r="I21" s="50" t="s">
        <v>2330</v>
      </c>
      <c r="J21" s="53"/>
      <c r="K21" s="49"/>
      <c r="L21" s="49">
        <f t="shared" si="3"/>
        <v>0</v>
      </c>
    </row>
    <row r="22" s="34" customFormat="1" ht="53" customHeight="1" spans="1:12">
      <c r="A22" s="48" t="s">
        <v>2331</v>
      </c>
      <c r="B22" s="49"/>
      <c r="C22" s="49">
        <f t="shared" si="5"/>
        <v>0</v>
      </c>
      <c r="D22" s="49">
        <f t="shared" si="1"/>
        <v>0</v>
      </c>
      <c r="E22" s="50" t="s">
        <v>2331</v>
      </c>
      <c r="F22" s="53"/>
      <c r="G22" s="49"/>
      <c r="H22" s="49">
        <f t="shared" si="2"/>
        <v>0</v>
      </c>
      <c r="I22" s="50" t="s">
        <v>2331</v>
      </c>
      <c r="J22" s="53"/>
      <c r="K22" s="49"/>
      <c r="L22" s="49">
        <f t="shared" si="3"/>
        <v>0</v>
      </c>
    </row>
    <row r="23" s="34" customFormat="1" ht="53" customHeight="1" spans="1:12">
      <c r="A23" s="44" t="s">
        <v>2332</v>
      </c>
      <c r="B23" s="45">
        <v>1.6</v>
      </c>
      <c r="C23" s="45">
        <v>5</v>
      </c>
      <c r="D23" s="45">
        <f t="shared" si="1"/>
        <v>3.4</v>
      </c>
      <c r="E23" s="46" t="s">
        <v>2332</v>
      </c>
      <c r="F23" s="52"/>
      <c r="G23" s="45"/>
      <c r="H23" s="45">
        <f t="shared" si="2"/>
        <v>0</v>
      </c>
      <c r="I23" s="46" t="s">
        <v>2332</v>
      </c>
      <c r="J23" s="52">
        <v>1.6</v>
      </c>
      <c r="K23" s="45">
        <v>5</v>
      </c>
      <c r="L23" s="45">
        <f t="shared" si="3"/>
        <v>3.4</v>
      </c>
    </row>
    <row r="24" s="33" customFormat="1" ht="53" customHeight="1" spans="1:12">
      <c r="A24" s="54" t="s">
        <v>2296</v>
      </c>
      <c r="B24" s="45">
        <v>1.6</v>
      </c>
      <c r="C24" s="45">
        <v>5.5</v>
      </c>
      <c r="D24" s="45">
        <f t="shared" si="1"/>
        <v>3.9</v>
      </c>
      <c r="E24" s="55" t="s">
        <v>2296</v>
      </c>
      <c r="F24" s="52"/>
      <c r="G24" s="45">
        <f>G5+G14+G18+G19+G20+G23</f>
        <v>0</v>
      </c>
      <c r="H24" s="45">
        <f t="shared" si="2"/>
        <v>0</v>
      </c>
      <c r="I24" s="55" t="s">
        <v>2296</v>
      </c>
      <c r="J24" s="52">
        <v>1.6</v>
      </c>
      <c r="K24" s="45">
        <f>K23+K20+K19+K18+K14+K13+K5</f>
        <v>5.5</v>
      </c>
      <c r="L24" s="45">
        <f t="shared" si="3"/>
        <v>3.9</v>
      </c>
    </row>
    <row r="25" s="35" customFormat="1" spans="1:12">
      <c r="B25" s="56"/>
      <c r="F25" s="56"/>
      <c r="J25" s="56"/>
    </row>
    <row r="26" s="35" customFormat="1" ht="25.8" spans="1:12">
      <c r="B26" s="57"/>
      <c r="C26" s="57"/>
      <c r="F26" s="57"/>
      <c r="G26" s="57"/>
      <c r="J26" s="57"/>
      <c r="K26" s="57"/>
    </row>
    <row r="27" s="35" customFormat="1" spans="1:12">
      <c r="B27" s="56"/>
      <c r="F27" s="56"/>
      <c r="J27" s="56"/>
    </row>
    <row r="28" s="35" customFormat="1" spans="1:12">
      <c r="B28" s="56"/>
      <c r="F28" s="56"/>
      <c r="G28" s="58"/>
      <c r="J28" s="56"/>
      <c r="K28" s="58"/>
    </row>
    <row r="29" s="35" customFormat="1" spans="1:12">
      <c r="B29" s="56"/>
      <c r="F29" s="56"/>
      <c r="G29" s="58"/>
      <c r="J29" s="56"/>
      <c r="K29" s="58"/>
    </row>
  </sheetData>
  <mergeCells count="7">
    <mergeCell ref="A1:L1"/>
    <mergeCell ref="B3:D3"/>
    <mergeCell ref="F3:H3"/>
    <mergeCell ref="J3:L3"/>
    <mergeCell ref="A3:A4"/>
    <mergeCell ref="E3:E4"/>
    <mergeCell ref="I3:I4"/>
  </mergeCells>
  <printOptions horizontalCentered="1"/>
  <pageMargins left="0.472222222222222" right="0.393055555555556" top="0.747916666666667" bottom="0.747916666666667" header="0.314583333333333" footer="0.314583333333333"/>
  <pageSetup paperSize="9" scale="37" orientation="landscape"/>
  <headerFooter alignWithMargins="0">
    <oddFooter>&amp;C&amp;18-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9"/>
  <sheetViews>
    <sheetView showZeros="0" view="pageBreakPreview" zoomScale="80" zoomScaleNormal="100" topLeftCell="A3" workbookViewId="0">
      <selection activeCell="H8" sqref="H8"/>
    </sheetView>
  </sheetViews>
  <sheetFormatPr defaultColWidth="9.87962962962963" defaultRowHeight="14.4"/>
  <cols>
    <col min="1" max="1" width="66.8796296296296" style="2" customWidth="1"/>
    <col min="2" max="6" width="18.6296296296296" style="2" customWidth="1"/>
    <col min="7" max="7" width="18" style="3" customWidth="1"/>
    <col min="8" max="8" width="31.5" style="3" customWidth="1"/>
    <col min="9" max="16371" width="9.87962962962963" style="3"/>
  </cols>
  <sheetData>
    <row r="1" s="1" customFormat="1" ht="45" customHeight="1" spans="1:12">
      <c r="A1" s="4" t="s">
        <v>2333</v>
      </c>
      <c r="B1" s="4"/>
      <c r="C1" s="4"/>
      <c r="D1" s="4"/>
      <c r="E1" s="4"/>
      <c r="F1" s="4"/>
    </row>
    <row r="2" s="2" customFormat="1" ht="30" customHeight="1" spans="1:12">
      <c r="A2" s="5" t="s">
        <v>2334</v>
      </c>
      <c r="B2" s="5"/>
      <c r="C2" s="5"/>
      <c r="D2" s="5"/>
      <c r="E2" s="5"/>
      <c r="F2" s="6" t="s">
        <v>2306</v>
      </c>
    </row>
    <row r="3" s="3" customFormat="1" ht="56.1" customHeight="1" spans="1:12">
      <c r="A3" s="7" t="s">
        <v>12</v>
      </c>
      <c r="B3" s="8" t="s">
        <v>2249</v>
      </c>
      <c r="C3" s="8" t="s">
        <v>2250</v>
      </c>
      <c r="D3" s="8" t="s">
        <v>2335</v>
      </c>
      <c r="E3" s="8" t="s">
        <v>2336</v>
      </c>
      <c r="F3" s="8" t="s">
        <v>1694</v>
      </c>
    </row>
    <row r="4" s="3" customFormat="1" ht="31.5" customHeight="1" spans="1:12">
      <c r="A4" s="9" t="s">
        <v>2274</v>
      </c>
      <c r="B4" s="9"/>
      <c r="C4" s="9"/>
      <c r="D4" s="9"/>
      <c r="E4" s="9"/>
      <c r="F4" s="9"/>
    </row>
    <row r="5" s="3" customFormat="1" ht="31.5" customHeight="1" spans="1:12">
      <c r="A5" s="10" t="s">
        <v>2275</v>
      </c>
      <c r="B5" s="11">
        <v>12.6</v>
      </c>
      <c r="C5" s="11">
        <v>12.4</v>
      </c>
      <c r="D5" s="12"/>
      <c r="E5" s="12"/>
      <c r="F5" s="13">
        <f t="shared" ref="F5:F14" si="0">IFERROR(IF(B5&lt;&gt;0,C5/B5,"")*100,0)</f>
        <v>98.4126984126984</v>
      </c>
      <c r="H5" s="3">
        <v>0</v>
      </c>
      <c r="I5" s="3">
        <v>0</v>
      </c>
      <c r="J5" s="3">
        <v>0</v>
      </c>
      <c r="K5" s="3">
        <v>0</v>
      </c>
      <c r="L5" s="3">
        <v>0</v>
      </c>
    </row>
    <row r="6" s="3" customFormat="1" ht="31.5" customHeight="1" spans="1:12">
      <c r="A6" s="10" t="s">
        <v>2276</v>
      </c>
      <c r="B6" s="11"/>
      <c r="C6" s="11"/>
      <c r="D6" s="12"/>
      <c r="E6" s="12"/>
      <c r="F6" s="14">
        <f t="shared" si="0"/>
        <v>0</v>
      </c>
      <c r="H6" s="3">
        <v>0</v>
      </c>
      <c r="I6" s="3">
        <v>0</v>
      </c>
      <c r="J6" s="3">
        <v>0</v>
      </c>
      <c r="K6" s="3">
        <v>0</v>
      </c>
      <c r="L6" s="3">
        <v>0</v>
      </c>
    </row>
    <row r="7" s="3" customFormat="1" ht="31.5" customHeight="1" spans="1:12">
      <c r="A7" s="10" t="s">
        <v>2277</v>
      </c>
      <c r="B7" s="11">
        <v>2.9</v>
      </c>
      <c r="C7" s="11">
        <v>0.6</v>
      </c>
      <c r="D7" s="15">
        <f>D8+D9</f>
        <v>0</v>
      </c>
      <c r="E7" s="16"/>
      <c r="F7" s="14">
        <f t="shared" si="0"/>
        <v>20.6896551724138</v>
      </c>
      <c r="H7" s="3">
        <v>0</v>
      </c>
      <c r="I7" s="3">
        <v>0</v>
      </c>
      <c r="J7" s="3">
        <v>0</v>
      </c>
      <c r="K7" s="3">
        <v>0</v>
      </c>
      <c r="L7" s="3">
        <v>0</v>
      </c>
    </row>
    <row r="8" s="3" customFormat="1" ht="31.5" customHeight="1" spans="1:12">
      <c r="A8" s="17" t="s">
        <v>2278</v>
      </c>
      <c r="B8" s="18"/>
      <c r="C8" s="18"/>
      <c r="D8" s="16"/>
      <c r="E8" s="16"/>
      <c r="F8" s="19">
        <f t="shared" si="0"/>
        <v>0</v>
      </c>
      <c r="H8" s="3">
        <v>0</v>
      </c>
      <c r="I8" s="3">
        <v>0</v>
      </c>
      <c r="J8" s="3">
        <v>0</v>
      </c>
      <c r="K8" s="3">
        <v>0</v>
      </c>
      <c r="L8" s="3">
        <v>0</v>
      </c>
    </row>
    <row r="9" s="3" customFormat="1" ht="31.5" customHeight="1" spans="1:12">
      <c r="A9" s="17" t="s">
        <v>2279</v>
      </c>
      <c r="B9" s="18">
        <v>2.9</v>
      </c>
      <c r="C9" s="18">
        <v>0.6</v>
      </c>
      <c r="D9" s="16">
        <f>D10+D11</f>
        <v>0</v>
      </c>
      <c r="E9" s="16"/>
      <c r="F9" s="19">
        <f t="shared" si="0"/>
        <v>20.6896551724138</v>
      </c>
      <c r="H9" s="3">
        <v>0</v>
      </c>
      <c r="I9" s="3">
        <v>0</v>
      </c>
      <c r="J9" s="3">
        <v>0</v>
      </c>
      <c r="K9" s="3">
        <v>0</v>
      </c>
      <c r="L9" s="3">
        <v>0</v>
      </c>
    </row>
    <row r="10" s="3" customFormat="1" ht="31.5" customHeight="1" spans="1:12">
      <c r="A10" s="20" t="s">
        <v>2337</v>
      </c>
      <c r="B10" s="18">
        <v>2.8</v>
      </c>
      <c r="C10" s="18">
        <v>0.6</v>
      </c>
      <c r="D10" s="16"/>
      <c r="E10" s="16"/>
      <c r="F10" s="19">
        <f t="shared" si="0"/>
        <v>21.4285714285714</v>
      </c>
      <c r="H10" s="3">
        <v>0</v>
      </c>
      <c r="I10" s="3">
        <v>0</v>
      </c>
      <c r="J10" s="3">
        <v>0</v>
      </c>
      <c r="K10" s="3">
        <v>0</v>
      </c>
      <c r="L10" s="3">
        <v>0</v>
      </c>
    </row>
    <row r="11" s="3" customFormat="1" ht="31.5" customHeight="1" spans="1:12">
      <c r="A11" s="21" t="s">
        <v>2281</v>
      </c>
      <c r="B11" s="18">
        <v>0.1</v>
      </c>
      <c r="C11" s="18"/>
      <c r="D11" s="16"/>
      <c r="E11" s="16"/>
      <c r="F11" s="19">
        <f t="shared" si="0"/>
        <v>0</v>
      </c>
      <c r="H11" s="3">
        <v>0</v>
      </c>
      <c r="I11" s="3">
        <v>0</v>
      </c>
      <c r="J11" s="3">
        <v>0</v>
      </c>
      <c r="K11" s="3">
        <v>0</v>
      </c>
      <c r="L11" s="3">
        <v>0</v>
      </c>
    </row>
    <row r="12" s="3" customFormat="1" ht="31.5" customHeight="1" spans="1:12">
      <c r="A12" s="17" t="s">
        <v>2282</v>
      </c>
      <c r="B12" s="18"/>
      <c r="C12" s="18"/>
      <c r="D12" s="16"/>
      <c r="E12" s="16"/>
      <c r="F12" s="19">
        <f t="shared" si="0"/>
        <v>0</v>
      </c>
      <c r="H12" s="3">
        <v>0</v>
      </c>
      <c r="I12" s="3">
        <v>0</v>
      </c>
      <c r="J12" s="3">
        <v>0</v>
      </c>
      <c r="K12" s="3">
        <v>0</v>
      </c>
      <c r="L12" s="3">
        <v>0</v>
      </c>
    </row>
    <row r="13" s="3" customFormat="1" ht="31.5" customHeight="1" spans="1:12">
      <c r="A13" s="10" t="s">
        <v>2283</v>
      </c>
      <c r="B13" s="11">
        <v>3.1</v>
      </c>
      <c r="C13" s="11">
        <v>0.6</v>
      </c>
      <c r="D13" s="12"/>
      <c r="E13" s="12"/>
      <c r="F13" s="14">
        <f t="shared" si="0"/>
        <v>19.3548387096774</v>
      </c>
      <c r="H13" s="3">
        <v>0</v>
      </c>
      <c r="I13" s="3">
        <v>0</v>
      </c>
      <c r="J13" s="3">
        <v>0</v>
      </c>
      <c r="K13" s="3">
        <v>0</v>
      </c>
      <c r="L13" s="3">
        <v>0</v>
      </c>
    </row>
    <row r="14" s="3" customFormat="1" ht="31.5" customHeight="1" spans="1:12">
      <c r="A14" s="10" t="s">
        <v>2284</v>
      </c>
      <c r="B14" s="11">
        <v>12.4</v>
      </c>
      <c r="C14" s="22">
        <v>12.4</v>
      </c>
      <c r="D14" s="12">
        <f>D5+D7-D13</f>
        <v>0</v>
      </c>
      <c r="E14" s="12">
        <f>E5+E12-E13</f>
        <v>0</v>
      </c>
      <c r="F14" s="14">
        <f t="shared" si="0"/>
        <v>100</v>
      </c>
      <c r="H14" s="3">
        <v>0</v>
      </c>
      <c r="I14" s="3">
        <v>0</v>
      </c>
      <c r="J14" s="3">
        <v>0</v>
      </c>
      <c r="K14" s="3">
        <v>0</v>
      </c>
      <c r="L14" s="3">
        <v>0</v>
      </c>
    </row>
    <row r="15" s="3" customFormat="1" ht="31.5" customHeight="1" spans="1:12">
      <c r="A15" s="7" t="s">
        <v>2285</v>
      </c>
      <c r="B15" s="7"/>
      <c r="C15" s="7"/>
      <c r="D15" s="7"/>
      <c r="E15" s="7"/>
      <c r="F15" s="7"/>
      <c r="H15" s="3">
        <v>0</v>
      </c>
      <c r="I15" s="3">
        <v>0</v>
      </c>
      <c r="J15" s="3">
        <v>0</v>
      </c>
      <c r="K15" s="3">
        <v>0</v>
      </c>
      <c r="L15" s="3">
        <v>0</v>
      </c>
    </row>
    <row r="16" s="3" customFormat="1" ht="31.5" customHeight="1" spans="1:12">
      <c r="A16" s="10" t="s">
        <v>2286</v>
      </c>
      <c r="B16" s="23">
        <v>26.8</v>
      </c>
      <c r="C16" s="23">
        <v>34.1</v>
      </c>
      <c r="D16" s="23"/>
      <c r="E16" s="23"/>
      <c r="F16" s="14">
        <f t="shared" ref="F16:F27" si="1">IFERROR(IF(B16&lt;&gt;0,C16/B16,"")*100,0)</f>
        <v>127.238805970149</v>
      </c>
      <c r="H16" s="3">
        <v>0</v>
      </c>
      <c r="I16" s="3">
        <v>0</v>
      </c>
      <c r="J16" s="3">
        <v>0</v>
      </c>
      <c r="K16" s="3">
        <v>0</v>
      </c>
      <c r="L16" s="3">
        <v>0</v>
      </c>
    </row>
    <row r="17" s="3" customFormat="1" ht="31.5" customHeight="1" spans="1:12">
      <c r="A17" s="10" t="s">
        <v>2287</v>
      </c>
      <c r="B17" s="23"/>
      <c r="C17" s="23"/>
      <c r="D17" s="23"/>
      <c r="E17" s="23"/>
      <c r="F17" s="14">
        <f t="shared" si="1"/>
        <v>0</v>
      </c>
      <c r="H17" s="3">
        <v>0</v>
      </c>
      <c r="I17" s="3">
        <v>0</v>
      </c>
      <c r="J17" s="3">
        <v>0</v>
      </c>
      <c r="K17" s="3">
        <v>0</v>
      </c>
      <c r="L17" s="3">
        <v>0</v>
      </c>
    </row>
    <row r="18" s="3" customFormat="1" ht="31.5" customHeight="1" spans="1:12">
      <c r="A18" s="10" t="s">
        <v>2288</v>
      </c>
      <c r="B18" s="23">
        <v>14.1</v>
      </c>
      <c r="C18" s="23">
        <v>4.1</v>
      </c>
      <c r="D18" s="23">
        <f>D19+D22</f>
        <v>0</v>
      </c>
      <c r="E18" s="23"/>
      <c r="F18" s="14">
        <f t="shared" si="1"/>
        <v>29.0780141843972</v>
      </c>
      <c r="H18" s="3">
        <v>0</v>
      </c>
      <c r="I18" s="3">
        <v>0</v>
      </c>
      <c r="J18" s="3">
        <v>0</v>
      </c>
      <c r="K18" s="3">
        <v>0</v>
      </c>
      <c r="L18" s="3">
        <v>0</v>
      </c>
    </row>
    <row r="19" s="3" customFormat="1" ht="31.5" customHeight="1" spans="1:12">
      <c r="A19" s="17" t="s">
        <v>2289</v>
      </c>
      <c r="B19" s="24">
        <v>5.5</v>
      </c>
      <c r="C19" s="24"/>
      <c r="D19" s="24">
        <f>D20+D21</f>
        <v>0</v>
      </c>
      <c r="E19" s="24"/>
      <c r="F19" s="19">
        <f t="shared" si="1"/>
        <v>0</v>
      </c>
      <c r="H19" s="3">
        <v>0</v>
      </c>
      <c r="I19" s="3">
        <v>0</v>
      </c>
      <c r="J19" s="3">
        <v>0</v>
      </c>
      <c r="K19" s="3">
        <v>0</v>
      </c>
      <c r="L19" s="3">
        <v>0</v>
      </c>
    </row>
    <row r="20" s="3" customFormat="1" ht="31.5" customHeight="1" spans="1:12">
      <c r="A20" s="20" t="s">
        <v>2338</v>
      </c>
      <c r="B20" s="24">
        <v>0.5</v>
      </c>
      <c r="C20" s="24"/>
      <c r="D20" s="24"/>
      <c r="E20" s="24"/>
      <c r="F20" s="19">
        <f t="shared" si="1"/>
        <v>0</v>
      </c>
      <c r="H20" s="3">
        <v>0</v>
      </c>
      <c r="I20" s="3">
        <v>0</v>
      </c>
      <c r="J20" s="3">
        <v>0</v>
      </c>
      <c r="K20" s="3">
        <v>0</v>
      </c>
      <c r="L20" s="3">
        <v>0</v>
      </c>
    </row>
    <row r="21" s="3" customFormat="1" ht="31.5" customHeight="1" spans="1:12">
      <c r="A21" s="21" t="s">
        <v>2291</v>
      </c>
      <c r="B21" s="24">
        <v>0.8</v>
      </c>
      <c r="C21" s="24"/>
      <c r="D21" s="24"/>
      <c r="E21" s="24"/>
      <c r="F21" s="19">
        <f t="shared" si="1"/>
        <v>0</v>
      </c>
      <c r="H21" s="3">
        <v>0</v>
      </c>
      <c r="I21" s="3">
        <v>0</v>
      </c>
      <c r="J21" s="3">
        <v>0</v>
      </c>
      <c r="K21" s="3">
        <v>0</v>
      </c>
      <c r="L21" s="3">
        <v>0</v>
      </c>
    </row>
    <row r="22" s="3" customFormat="1" ht="31.5" customHeight="1" spans="1:12">
      <c r="A22" s="17" t="s">
        <v>2292</v>
      </c>
      <c r="B22" s="24">
        <v>8.6</v>
      </c>
      <c r="C22" s="24">
        <v>4.1</v>
      </c>
      <c r="D22" s="24">
        <f>D23+D24</f>
        <v>0</v>
      </c>
      <c r="E22" s="24"/>
      <c r="F22" s="19">
        <f t="shared" si="1"/>
        <v>47.6744186046512</v>
      </c>
      <c r="H22" s="3">
        <v>0</v>
      </c>
      <c r="I22" s="3">
        <v>0</v>
      </c>
      <c r="J22" s="3">
        <v>0</v>
      </c>
      <c r="K22" s="3">
        <v>0</v>
      </c>
      <c r="L22" s="3">
        <v>0</v>
      </c>
    </row>
    <row r="23" s="3" customFormat="1" ht="31.5" customHeight="1" spans="1:12">
      <c r="A23" s="20" t="s">
        <v>2337</v>
      </c>
      <c r="B23" s="24">
        <v>6.2</v>
      </c>
      <c r="C23" s="24">
        <v>4.1</v>
      </c>
      <c r="D23" s="24"/>
      <c r="E23" s="24"/>
      <c r="F23" s="19">
        <f t="shared" si="1"/>
        <v>66.1290322580645</v>
      </c>
      <c r="H23" s="3">
        <v>0</v>
      </c>
      <c r="I23" s="3">
        <v>0</v>
      </c>
      <c r="J23" s="3">
        <v>0</v>
      </c>
      <c r="K23" s="3">
        <v>0</v>
      </c>
      <c r="L23" s="3">
        <v>0</v>
      </c>
    </row>
    <row r="24" s="3" customFormat="1" ht="31.5" customHeight="1" spans="1:12">
      <c r="A24" s="21" t="s">
        <v>2281</v>
      </c>
      <c r="B24" s="24">
        <v>2.4</v>
      </c>
      <c r="C24" s="24"/>
      <c r="D24" s="24"/>
      <c r="E24" s="24"/>
      <c r="F24" s="19">
        <f t="shared" si="1"/>
        <v>0</v>
      </c>
      <c r="H24" s="3">
        <v>0</v>
      </c>
      <c r="I24" s="3">
        <v>0</v>
      </c>
      <c r="J24" s="3">
        <v>0</v>
      </c>
      <c r="K24" s="3">
        <v>0</v>
      </c>
      <c r="L24" s="3">
        <v>0</v>
      </c>
    </row>
    <row r="25" s="3" customFormat="1" ht="31.5" customHeight="1" spans="1:12">
      <c r="A25" s="17" t="s">
        <v>2293</v>
      </c>
      <c r="B25" s="24"/>
      <c r="C25" s="24"/>
      <c r="D25" s="24"/>
      <c r="E25" s="24"/>
      <c r="F25" s="19">
        <f t="shared" si="1"/>
        <v>0</v>
      </c>
      <c r="H25" s="3">
        <v>0</v>
      </c>
      <c r="I25" s="3">
        <v>0</v>
      </c>
      <c r="J25" s="3">
        <v>0</v>
      </c>
      <c r="K25" s="3">
        <v>0</v>
      </c>
      <c r="L25" s="3">
        <v>0</v>
      </c>
    </row>
    <row r="26" s="3" customFormat="1" ht="31.5" customHeight="1" spans="1:12">
      <c r="A26" s="10" t="s">
        <v>2294</v>
      </c>
      <c r="B26" s="23">
        <v>6.8</v>
      </c>
      <c r="C26" s="23">
        <v>4.5</v>
      </c>
      <c r="D26" s="23"/>
      <c r="E26" s="23"/>
      <c r="F26" s="14">
        <f t="shared" si="1"/>
        <v>66.1764705882353</v>
      </c>
      <c r="H26" s="3">
        <v>0</v>
      </c>
      <c r="I26" s="3">
        <v>0</v>
      </c>
      <c r="J26" s="3">
        <v>0</v>
      </c>
      <c r="K26" s="3">
        <v>0</v>
      </c>
      <c r="L26" s="3">
        <v>0</v>
      </c>
    </row>
    <row r="27" s="3" customFormat="1" ht="31.5" customHeight="1" spans="1:12">
      <c r="A27" s="25" t="s">
        <v>2295</v>
      </c>
      <c r="B27" s="23">
        <v>34.1</v>
      </c>
      <c r="C27" s="23">
        <v>33.7</v>
      </c>
      <c r="D27" s="23">
        <f>D16+D18-D26</f>
        <v>0</v>
      </c>
      <c r="E27" s="23"/>
      <c r="F27" s="14">
        <f t="shared" si="1"/>
        <v>98.8269794721408</v>
      </c>
      <c r="H27" s="3">
        <v>0</v>
      </c>
      <c r="I27" s="3">
        <v>0</v>
      </c>
      <c r="J27" s="3">
        <v>0</v>
      </c>
      <c r="K27" s="3">
        <v>0</v>
      </c>
      <c r="L27" s="3">
        <v>0</v>
      </c>
    </row>
    <row r="28" s="3" customFormat="1" ht="31.5" customHeight="1" spans="1:12">
      <c r="A28" s="7" t="s">
        <v>2296</v>
      </c>
      <c r="B28" s="7"/>
      <c r="C28" s="7"/>
      <c r="D28" s="7"/>
      <c r="E28" s="7"/>
      <c r="F28" s="7"/>
      <c r="H28" s="3">
        <v>0</v>
      </c>
      <c r="I28" s="3">
        <v>0</v>
      </c>
      <c r="J28" s="3">
        <v>0</v>
      </c>
      <c r="K28" s="3">
        <v>0</v>
      </c>
      <c r="L28" s="3">
        <v>0</v>
      </c>
    </row>
    <row r="29" s="3" customFormat="1" ht="31.5" customHeight="1" spans="1:12">
      <c r="A29" s="10" t="s">
        <v>2297</v>
      </c>
      <c r="B29" s="26">
        <v>39.4</v>
      </c>
      <c r="C29" s="26">
        <v>46.5</v>
      </c>
      <c r="D29" s="26">
        <f t="shared" ref="D29:D32" si="2">D5+D16</f>
        <v>0</v>
      </c>
      <c r="E29" s="26">
        <f>E5</f>
        <v>0</v>
      </c>
      <c r="F29" s="14">
        <f t="shared" ref="F29:F36" si="3">IFERROR(IF(B29&lt;&gt;0,C29/B29,"")*100,0)</f>
        <v>118.020304568528</v>
      </c>
      <c r="H29" s="3">
        <v>0</v>
      </c>
      <c r="I29" s="3">
        <v>0</v>
      </c>
      <c r="J29" s="3">
        <v>0</v>
      </c>
      <c r="K29" s="3">
        <v>0</v>
      </c>
      <c r="L29" s="3">
        <v>0</v>
      </c>
    </row>
    <row r="30" s="3" customFormat="1" ht="31.5" customHeight="1" spans="1:12">
      <c r="A30" s="10" t="s">
        <v>2298</v>
      </c>
      <c r="B30" s="26"/>
      <c r="C30" s="26"/>
      <c r="D30" s="26">
        <f t="shared" si="2"/>
        <v>0</v>
      </c>
      <c r="E30" s="26"/>
      <c r="F30" s="14">
        <f t="shared" si="3"/>
        <v>0</v>
      </c>
      <c r="H30" s="3">
        <v>0</v>
      </c>
      <c r="I30" s="3">
        <v>0</v>
      </c>
      <c r="J30" s="3">
        <v>0</v>
      </c>
      <c r="K30" s="3">
        <v>0</v>
      </c>
      <c r="L30" s="3">
        <v>0</v>
      </c>
    </row>
    <row r="31" s="3" customFormat="1" ht="31.5" customHeight="1" spans="1:12">
      <c r="A31" s="10" t="s">
        <v>2299</v>
      </c>
      <c r="B31" s="26">
        <v>17</v>
      </c>
      <c r="C31" s="26">
        <f>C7+C18</f>
        <v>4.7</v>
      </c>
      <c r="D31" s="26">
        <f>D8+D9+D18</f>
        <v>0</v>
      </c>
      <c r="E31" s="26">
        <f>E7</f>
        <v>0</v>
      </c>
      <c r="F31" s="14">
        <f t="shared" si="3"/>
        <v>27.6470588235294</v>
      </c>
      <c r="H31" s="3">
        <v>0</v>
      </c>
      <c r="I31" s="3">
        <v>0</v>
      </c>
      <c r="J31" s="3">
        <v>0</v>
      </c>
      <c r="K31" s="3">
        <v>0</v>
      </c>
      <c r="L31" s="3">
        <v>0</v>
      </c>
    </row>
    <row r="32" s="3" customFormat="1" ht="31.5" customHeight="1" spans="1:12">
      <c r="A32" s="17" t="s">
        <v>2300</v>
      </c>
      <c r="B32" s="27">
        <v>5.5</v>
      </c>
      <c r="C32" s="27"/>
      <c r="D32" s="27">
        <f t="shared" si="2"/>
        <v>0</v>
      </c>
      <c r="E32" s="27"/>
      <c r="F32" s="19">
        <f t="shared" si="3"/>
        <v>0</v>
      </c>
      <c r="H32" s="3">
        <v>0</v>
      </c>
      <c r="I32" s="3">
        <v>0</v>
      </c>
      <c r="J32" s="3">
        <v>0</v>
      </c>
      <c r="K32" s="3">
        <v>0</v>
      </c>
      <c r="L32" s="3">
        <v>0</v>
      </c>
    </row>
    <row r="33" s="3" customFormat="1" ht="31.5" customHeight="1" spans="1:12">
      <c r="A33" s="17" t="s">
        <v>2301</v>
      </c>
      <c r="B33" s="27">
        <v>11.5</v>
      </c>
      <c r="C33" s="27">
        <v>4.7</v>
      </c>
      <c r="D33" s="27">
        <f>D9+D22</f>
        <v>0</v>
      </c>
      <c r="E33" s="27"/>
      <c r="F33" s="19">
        <f t="shared" si="3"/>
        <v>40.8695652173913</v>
      </c>
      <c r="H33" s="3">
        <v>0</v>
      </c>
      <c r="I33" s="3">
        <v>0</v>
      </c>
      <c r="J33" s="3">
        <v>0</v>
      </c>
      <c r="K33" s="3">
        <v>0</v>
      </c>
      <c r="L33" s="3">
        <v>0</v>
      </c>
    </row>
    <row r="34" s="3" customFormat="1" ht="31.5" customHeight="1" spans="1:12">
      <c r="A34" s="17" t="s">
        <v>2282</v>
      </c>
      <c r="B34" s="27"/>
      <c r="C34" s="27"/>
      <c r="D34" s="27"/>
      <c r="E34" s="27">
        <f t="shared" ref="E34:E36" si="4">E12</f>
        <v>0</v>
      </c>
      <c r="F34" s="19">
        <f t="shared" si="3"/>
        <v>0</v>
      </c>
      <c r="H34" s="3">
        <v>0</v>
      </c>
      <c r="I34" s="3">
        <v>0</v>
      </c>
      <c r="J34" s="3">
        <v>0</v>
      </c>
      <c r="K34" s="3">
        <v>0</v>
      </c>
      <c r="L34" s="3">
        <v>0</v>
      </c>
    </row>
    <row r="35" s="3" customFormat="1" ht="31.5" customHeight="1" spans="1:12">
      <c r="A35" s="10" t="s">
        <v>2302</v>
      </c>
      <c r="B35" s="26">
        <v>9.9</v>
      </c>
      <c r="C35" s="26">
        <v>5.1</v>
      </c>
      <c r="D35" s="26">
        <f>D13+D26</f>
        <v>0</v>
      </c>
      <c r="E35" s="26">
        <f t="shared" si="4"/>
        <v>0</v>
      </c>
      <c r="F35" s="14">
        <f t="shared" si="3"/>
        <v>51.5151515151515</v>
      </c>
      <c r="H35" s="3">
        <v>0</v>
      </c>
      <c r="I35" s="3">
        <v>0</v>
      </c>
      <c r="J35" s="3">
        <v>0</v>
      </c>
      <c r="K35" s="3">
        <v>0</v>
      </c>
      <c r="L35" s="3">
        <v>0</v>
      </c>
    </row>
    <row r="36" s="3" customFormat="1" ht="31.5" customHeight="1" spans="1:12">
      <c r="A36" s="10" t="s">
        <v>2303</v>
      </c>
      <c r="B36" s="26">
        <v>46.5</v>
      </c>
      <c r="C36" s="26">
        <v>46.1</v>
      </c>
      <c r="D36" s="26">
        <f>D14+D27</f>
        <v>0</v>
      </c>
      <c r="E36" s="26">
        <f t="shared" si="4"/>
        <v>0</v>
      </c>
      <c r="F36" s="14">
        <f t="shared" si="3"/>
        <v>99.1397849462366</v>
      </c>
      <c r="H36" s="3">
        <v>0</v>
      </c>
      <c r="I36" s="3">
        <v>0</v>
      </c>
      <c r="J36" s="3">
        <v>0</v>
      </c>
      <c r="K36" s="3">
        <v>0</v>
      </c>
      <c r="L36" s="3">
        <v>0</v>
      </c>
    </row>
    <row r="37" s="3" customFormat="1" ht="31.5" customHeight="1" spans="1:12">
      <c r="A37" s="28"/>
      <c r="B37" s="28"/>
      <c r="C37" s="28"/>
      <c r="D37" s="28"/>
      <c r="E37" s="28"/>
      <c r="F37" s="28"/>
    </row>
    <row r="38" s="3" customFormat="1" ht="18.75" customHeight="1" spans="1:12">
      <c r="A38" s="2"/>
      <c r="B38" s="29"/>
      <c r="C38" s="2"/>
      <c r="D38" s="2"/>
      <c r="E38" s="2"/>
      <c r="F38" s="2"/>
    </row>
    <row r="39" s="3" customFormat="1" spans="1:12">
      <c r="A39" s="2"/>
      <c r="B39" s="30"/>
      <c r="C39" s="2"/>
      <c r="D39" s="2"/>
      <c r="E39" s="2"/>
      <c r="F39" s="2"/>
    </row>
    <row r="40" s="3" customFormat="1" spans="1:12">
      <c r="A40" s="2"/>
      <c r="B40" s="29"/>
      <c r="C40" s="2"/>
      <c r="D40" s="2"/>
      <c r="E40" s="2"/>
      <c r="F40" s="2"/>
    </row>
    <row r="41" s="3" customFormat="1" spans="1:12">
      <c r="A41" s="2"/>
      <c r="B41" s="30"/>
      <c r="C41" s="2"/>
      <c r="D41" s="2"/>
      <c r="E41" s="2"/>
      <c r="F41" s="2"/>
    </row>
    <row r="42" s="3" customFormat="1" spans="1:12">
      <c r="A42" s="2"/>
      <c r="B42" s="30"/>
      <c r="C42" s="2"/>
      <c r="D42" s="2"/>
      <c r="E42" s="2"/>
      <c r="F42" s="2"/>
    </row>
    <row r="43" s="3" customFormat="1" spans="1:12">
      <c r="A43" s="2"/>
      <c r="B43" s="29"/>
      <c r="C43" s="2"/>
      <c r="D43" s="2"/>
      <c r="E43" s="2"/>
      <c r="F43" s="2"/>
    </row>
    <row r="44" s="3" customFormat="1" spans="1:12">
      <c r="A44" s="2"/>
      <c r="B44" s="30"/>
      <c r="C44" s="2"/>
      <c r="D44" s="2"/>
      <c r="E44" s="2"/>
      <c r="F44" s="2"/>
    </row>
    <row r="45" s="3" customFormat="1" spans="1:12">
      <c r="A45" s="2"/>
      <c r="B45" s="30"/>
      <c r="C45" s="2"/>
      <c r="D45" s="2"/>
      <c r="E45" s="2"/>
      <c r="F45" s="2"/>
    </row>
    <row r="46" s="3" customFormat="1" spans="1:12">
      <c r="A46" s="2"/>
      <c r="B46" s="30"/>
      <c r="C46" s="2"/>
      <c r="D46" s="2"/>
      <c r="E46" s="2"/>
      <c r="F46" s="2"/>
    </row>
    <row r="47" s="2" customFormat="1" spans="1:12">
      <c r="B47" s="30"/>
    </row>
    <row r="48" s="2" customFormat="1" spans="1:12">
      <c r="B48" s="29"/>
    </row>
    <row r="49" s="2" customFormat="1" spans="2:2">
      <c r="B49" s="30"/>
    </row>
  </sheetData>
  <mergeCells count="5">
    <mergeCell ref="A1:F1"/>
    <mergeCell ref="A4:F4"/>
    <mergeCell ref="A15:F15"/>
    <mergeCell ref="A28:F28"/>
    <mergeCell ref="A37:F37"/>
  </mergeCells>
  <printOptions horizontalCentered="1"/>
  <pageMargins left="0.472222222222222" right="0.393055555555556" top="0.747916666666667" bottom="0.747916666666667" header="0.314583333333333" footer="0.314583333333333"/>
  <pageSetup paperSize="9" scale="60" fitToHeight="0" orientation="portrait"/>
  <headerFooter alignWithMargins="0">
    <oddFooter>&amp;C&amp;18- &amp;P -</oddFooter>
  </headerFooter>
  <colBreaks count="1" manualBreakCount="1">
    <brk id="6" max="36"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00B0F0"/>
  </sheetPr>
  <dimension ref="A1:L126"/>
  <sheetViews>
    <sheetView showGridLines="0" showZeros="0" view="pageBreakPreview" zoomScale="40" zoomScaleNormal="70" workbookViewId="0">
      <pane xSplit="2" ySplit="4" topLeftCell="C41" activePane="bottomRight" state="frozen"/>
      <selection/>
      <selection pane="topRight"/>
      <selection pane="bottomLeft"/>
      <selection pane="bottomRight" activeCell="W50" sqref="W50"/>
    </sheetView>
  </sheetViews>
  <sheetFormatPr defaultColWidth="9" defaultRowHeight="15.6"/>
  <cols>
    <col min="1" max="1" width="16.25" style="325" customWidth="1"/>
    <col min="2" max="2" width="89.6851851851852" style="325" customWidth="1"/>
    <col min="3" max="5" width="23.75" style="325" customWidth="1"/>
    <col min="6" max="7" width="23.75" style="575" customWidth="1"/>
    <col min="8" max="8" width="9.12962962962963" style="325" customWidth="1"/>
    <col min="9" max="9" width="9.37962962962963" style="325"/>
    <col min="10" max="10" width="28.1296296296296" style="325" customWidth="1"/>
    <col min="11" max="11" width="16" style="325" customWidth="1"/>
    <col min="12" max="16384" width="9" style="325"/>
  </cols>
  <sheetData>
    <row r="1" ht="61" customHeight="1" spans="1:11">
      <c r="A1" s="576"/>
      <c r="B1" s="577" t="str">
        <f>YEAR(封面!$B$8)-1&amp;"年通海县地方一般公共预算收支情况表"</f>
        <v>2025年通海县地方一般公共预算收支情况表</v>
      </c>
      <c r="C1" s="577"/>
      <c r="D1" s="577"/>
      <c r="E1" s="577"/>
      <c r="F1" s="577"/>
      <c r="G1" s="577"/>
    </row>
    <row r="2" ht="22.2" spans="1:11">
      <c r="B2" s="578" t="s">
        <v>9</v>
      </c>
      <c r="C2" s="579"/>
      <c r="D2" s="579"/>
      <c r="E2" s="579"/>
      <c r="F2" s="580"/>
      <c r="G2" s="580" t="s">
        <v>10</v>
      </c>
    </row>
    <row r="3" s="381" customFormat="1" ht="27" customHeight="1" spans="1:11">
      <c r="A3" s="80" t="s">
        <v>11</v>
      </c>
      <c r="B3" s="545" t="s">
        <v>12</v>
      </c>
      <c r="C3" s="191" t="str">
        <f>YEAR(封面!$B$8)-2&amp;"年
决算数"</f>
        <v>2024年
决算数</v>
      </c>
      <c r="D3" s="191" t="str">
        <f>YEAR(封面!$B$8)-1&amp;"年"</f>
        <v>2025年</v>
      </c>
      <c r="E3" s="191"/>
      <c r="F3" s="545" t="str">
        <f>YEAR(封面!$B$8)-1&amp;"年执行数比较"</f>
        <v>2025年执行数比较</v>
      </c>
      <c r="G3" s="545"/>
      <c r="H3" s="581" t="s">
        <v>13</v>
      </c>
    </row>
    <row r="4" s="381" customFormat="1" ht="44.4" spans="1:11">
      <c r="A4" s="80"/>
      <c r="B4" s="545"/>
      <c r="C4" s="191"/>
      <c r="D4" s="191" t="s">
        <v>14</v>
      </c>
      <c r="E4" s="191" t="s">
        <v>15</v>
      </c>
      <c r="F4" s="191" t="str">
        <f>"为"&amp;YEAR(封面!$B$8)-2&amp;"年决算数的%"</f>
        <v>为2024年决算数的%</v>
      </c>
      <c r="G4" s="191" t="str">
        <f>"为"&amp;YEAR(封面!$B$8)-1&amp;"年预算数的%"</f>
        <v>为2025年预算数的%</v>
      </c>
      <c r="H4" s="581"/>
      <c r="I4" s="381" t="b">
        <f>'01-1'!E105='05'!E350+'07'!D29+'01-1'!E108</f>
        <v>1</v>
      </c>
    </row>
    <row r="5" ht="37" customHeight="1" spans="1:11">
      <c r="A5" s="582">
        <v>101</v>
      </c>
      <c r="B5" s="583" t="s">
        <v>16</v>
      </c>
      <c r="C5" s="584">
        <f>SUM(C6,C7:C20)</f>
        <v>29802</v>
      </c>
      <c r="D5" s="584">
        <f>SUM(D6,D7:D20)</f>
        <v>34000</v>
      </c>
      <c r="E5" s="584">
        <f>SUM(E6,E7:E20)</f>
        <v>30050</v>
      </c>
      <c r="F5" s="585">
        <f t="shared" ref="F5:F29" si="0">IFERROR(IF(C5&lt;0,"",IFERROR(E5/C5,0))*100,0)</f>
        <v>100.832158915509</v>
      </c>
      <c r="G5" s="585">
        <f t="shared" ref="G5:G29" si="1">IFERROR(IF(D5&lt;0,"",IFERROR(E5/D5,0))*100,0)</f>
        <v>88.3823529411765</v>
      </c>
      <c r="H5" s="586" t="str">
        <f>IF(B5&lt;&gt;"",IF(SUM(C5:D5)&lt;&gt;0,"是","否"),"是")</f>
        <v>是</v>
      </c>
      <c r="J5" s="587"/>
      <c r="K5" s="588"/>
    </row>
    <row r="6" ht="37" customHeight="1" spans="1:11">
      <c r="A6" s="201">
        <v>10101</v>
      </c>
      <c r="B6" s="589" t="s">
        <v>17</v>
      </c>
      <c r="C6" s="590">
        <v>9987</v>
      </c>
      <c r="D6" s="590">
        <v>12720</v>
      </c>
      <c r="E6" s="590">
        <v>10383</v>
      </c>
      <c r="F6" s="591">
        <f t="shared" si="0"/>
        <v>103.965154701111</v>
      </c>
      <c r="G6" s="591">
        <f t="shared" si="1"/>
        <v>81.627358490566</v>
      </c>
      <c r="H6" s="586" t="str">
        <f>IF(B6&lt;&gt;"",IF(SUM(C6:D6)&lt;&gt;0,"是","否"),"是")</f>
        <v>是</v>
      </c>
      <c r="J6" s="587"/>
      <c r="K6" s="588"/>
    </row>
    <row r="7" ht="37" customHeight="1" spans="1:11">
      <c r="A7" s="201">
        <v>10104</v>
      </c>
      <c r="B7" s="589" t="s">
        <v>18</v>
      </c>
      <c r="C7" s="590">
        <v>1303</v>
      </c>
      <c r="D7" s="590">
        <v>1152</v>
      </c>
      <c r="E7" s="590">
        <v>1368</v>
      </c>
      <c r="F7" s="591">
        <f t="shared" si="0"/>
        <v>104.988488104375</v>
      </c>
      <c r="G7" s="591">
        <f t="shared" si="1"/>
        <v>118.75</v>
      </c>
      <c r="H7" s="586" t="str">
        <f t="shared" ref="H7:H32" si="2">IF(B7&lt;&gt;"",IF(SUM(C7:D7)&lt;&gt;0,"是","否"),"是")</f>
        <v>是</v>
      </c>
      <c r="J7" s="587"/>
      <c r="K7" s="588"/>
    </row>
    <row r="8" ht="37" customHeight="1" spans="1:11">
      <c r="A8" s="201">
        <v>10106</v>
      </c>
      <c r="B8" s="589" t="s">
        <v>19</v>
      </c>
      <c r="C8" s="590">
        <v>344</v>
      </c>
      <c r="D8" s="590">
        <v>352</v>
      </c>
      <c r="E8" s="590">
        <v>546</v>
      </c>
      <c r="F8" s="591">
        <f t="shared" si="0"/>
        <v>158.720930232558</v>
      </c>
      <c r="G8" s="591">
        <f t="shared" si="1"/>
        <v>155.113636363636</v>
      </c>
      <c r="H8" s="586" t="str">
        <f t="shared" si="2"/>
        <v>是</v>
      </c>
      <c r="J8" s="587"/>
      <c r="K8" s="588"/>
    </row>
    <row r="9" ht="37" customHeight="1" spans="1:11">
      <c r="A9" s="201">
        <v>10107</v>
      </c>
      <c r="B9" s="589" t="s">
        <v>20</v>
      </c>
      <c r="C9" s="590">
        <v>557</v>
      </c>
      <c r="D9" s="590">
        <v>700</v>
      </c>
      <c r="E9" s="590">
        <v>662</v>
      </c>
      <c r="F9" s="591">
        <f t="shared" si="0"/>
        <v>118.850987432675</v>
      </c>
      <c r="G9" s="591">
        <f t="shared" si="1"/>
        <v>94.5714285714286</v>
      </c>
      <c r="H9" s="586" t="str">
        <f t="shared" si="2"/>
        <v>是</v>
      </c>
      <c r="J9" s="587"/>
      <c r="K9" s="588"/>
    </row>
    <row r="10" ht="37" customHeight="1" spans="1:11">
      <c r="A10" s="201">
        <v>10109</v>
      </c>
      <c r="B10" s="589" t="s">
        <v>21</v>
      </c>
      <c r="C10" s="590">
        <v>1073</v>
      </c>
      <c r="D10" s="590">
        <v>1300</v>
      </c>
      <c r="E10" s="590">
        <v>972</v>
      </c>
      <c r="F10" s="591">
        <f t="shared" si="0"/>
        <v>90.5871388630009</v>
      </c>
      <c r="G10" s="591">
        <f t="shared" si="1"/>
        <v>74.7692307692308</v>
      </c>
      <c r="H10" s="586" t="str">
        <f t="shared" si="2"/>
        <v>是</v>
      </c>
      <c r="J10" s="587"/>
      <c r="K10" s="588"/>
    </row>
    <row r="11" ht="37" customHeight="1" spans="1:11">
      <c r="A11" s="201">
        <v>10110</v>
      </c>
      <c r="B11" s="589" t="s">
        <v>22</v>
      </c>
      <c r="C11" s="590">
        <v>1748</v>
      </c>
      <c r="D11" s="590">
        <v>1800</v>
      </c>
      <c r="E11" s="590">
        <v>1764</v>
      </c>
      <c r="F11" s="591">
        <f t="shared" si="0"/>
        <v>100.91533180778</v>
      </c>
      <c r="G11" s="591">
        <f t="shared" si="1"/>
        <v>98</v>
      </c>
      <c r="H11" s="586" t="str">
        <f t="shared" si="2"/>
        <v>是</v>
      </c>
      <c r="J11" s="587"/>
      <c r="K11" s="588"/>
    </row>
    <row r="12" ht="37" customHeight="1" spans="1:11">
      <c r="A12" s="201">
        <v>10111</v>
      </c>
      <c r="B12" s="589" t="s">
        <v>23</v>
      </c>
      <c r="C12" s="590">
        <v>960</v>
      </c>
      <c r="D12" s="590">
        <v>800</v>
      </c>
      <c r="E12" s="590">
        <v>899</v>
      </c>
      <c r="F12" s="591">
        <f t="shared" si="0"/>
        <v>93.6458333333333</v>
      </c>
      <c r="G12" s="591">
        <f t="shared" si="1"/>
        <v>112.375</v>
      </c>
      <c r="H12" s="586" t="str">
        <f t="shared" si="2"/>
        <v>是</v>
      </c>
      <c r="J12" s="587"/>
      <c r="K12" s="588"/>
    </row>
    <row r="13" ht="37" customHeight="1" spans="1:11">
      <c r="A13" s="201">
        <v>10112</v>
      </c>
      <c r="B13" s="589" t="s">
        <v>24</v>
      </c>
      <c r="C13" s="590">
        <v>1826</v>
      </c>
      <c r="D13" s="590">
        <v>1900</v>
      </c>
      <c r="E13" s="590">
        <v>1577</v>
      </c>
      <c r="F13" s="591">
        <f t="shared" si="0"/>
        <v>86.3636363636364</v>
      </c>
      <c r="G13" s="591">
        <f t="shared" si="1"/>
        <v>83</v>
      </c>
      <c r="H13" s="586" t="str">
        <f t="shared" si="2"/>
        <v>是</v>
      </c>
      <c r="J13" s="587"/>
      <c r="K13" s="588"/>
    </row>
    <row r="14" ht="37" customHeight="1" spans="1:11">
      <c r="A14" s="201">
        <v>10113</v>
      </c>
      <c r="B14" s="589" t="s">
        <v>25</v>
      </c>
      <c r="C14" s="590">
        <v>2176</v>
      </c>
      <c r="D14" s="590">
        <v>2300</v>
      </c>
      <c r="E14" s="590">
        <v>1551</v>
      </c>
      <c r="F14" s="591">
        <f t="shared" si="0"/>
        <v>71.2775735294118</v>
      </c>
      <c r="G14" s="591">
        <f t="shared" si="1"/>
        <v>67.4347826086957</v>
      </c>
      <c r="H14" s="586" t="str">
        <f t="shared" si="2"/>
        <v>是</v>
      </c>
      <c r="J14" s="587"/>
      <c r="K14" s="588"/>
    </row>
    <row r="15" ht="37" customHeight="1" spans="1:11">
      <c r="A15" s="201">
        <v>10114</v>
      </c>
      <c r="B15" s="589" t="s">
        <v>26</v>
      </c>
      <c r="C15" s="590">
        <v>1942</v>
      </c>
      <c r="D15" s="590">
        <v>1950</v>
      </c>
      <c r="E15" s="590">
        <v>1845</v>
      </c>
      <c r="F15" s="591">
        <f t="shared" si="0"/>
        <v>95.005149330587</v>
      </c>
      <c r="G15" s="591">
        <f t="shared" si="1"/>
        <v>94.6153846153846</v>
      </c>
      <c r="H15" s="586" t="str">
        <f t="shared" si="2"/>
        <v>是</v>
      </c>
      <c r="J15" s="587"/>
      <c r="K15" s="588"/>
    </row>
    <row r="16" ht="37" customHeight="1" spans="1:11">
      <c r="A16" s="201">
        <v>10118</v>
      </c>
      <c r="B16" s="589" t="s">
        <v>27</v>
      </c>
      <c r="C16" s="590">
        <v>136</v>
      </c>
      <c r="D16" s="590">
        <v>700</v>
      </c>
      <c r="E16" s="590">
        <v>364</v>
      </c>
      <c r="F16" s="591">
        <f t="shared" si="0"/>
        <v>267.647058823529</v>
      </c>
      <c r="G16" s="591">
        <f t="shared" si="1"/>
        <v>52</v>
      </c>
      <c r="H16" s="586" t="str">
        <f t="shared" si="2"/>
        <v>是</v>
      </c>
      <c r="J16" s="587"/>
      <c r="K16" s="588"/>
    </row>
    <row r="17" ht="37" customHeight="1" spans="1:11">
      <c r="A17" s="201">
        <v>10119</v>
      </c>
      <c r="B17" s="589" t="s">
        <v>28</v>
      </c>
      <c r="C17" s="590">
        <v>1694</v>
      </c>
      <c r="D17" s="590">
        <v>2200</v>
      </c>
      <c r="E17" s="590">
        <v>1850</v>
      </c>
      <c r="F17" s="591">
        <f t="shared" si="0"/>
        <v>109.208972845336</v>
      </c>
      <c r="G17" s="591">
        <f t="shared" si="1"/>
        <v>84.0909090909091</v>
      </c>
      <c r="H17" s="586" t="str">
        <f t="shared" si="2"/>
        <v>是</v>
      </c>
      <c r="J17" s="587"/>
      <c r="K17" s="588"/>
    </row>
    <row r="18" ht="37" customHeight="1" spans="1:11">
      <c r="A18" s="201">
        <v>10120</v>
      </c>
      <c r="B18" s="589" t="s">
        <v>29</v>
      </c>
      <c r="C18" s="590">
        <v>5929</v>
      </c>
      <c r="D18" s="590">
        <v>6000</v>
      </c>
      <c r="E18" s="590">
        <v>6081</v>
      </c>
      <c r="F18" s="591">
        <f t="shared" si="0"/>
        <v>102.563670096138</v>
      </c>
      <c r="G18" s="591">
        <f t="shared" si="1"/>
        <v>101.35</v>
      </c>
      <c r="H18" s="586" t="str">
        <f t="shared" si="2"/>
        <v>是</v>
      </c>
      <c r="J18" s="587"/>
      <c r="K18" s="588"/>
    </row>
    <row r="19" ht="37" customHeight="1" spans="1:11">
      <c r="A19" s="201">
        <v>10121</v>
      </c>
      <c r="B19" s="589" t="s">
        <v>30</v>
      </c>
      <c r="C19" s="590">
        <v>126</v>
      </c>
      <c r="D19" s="590">
        <v>126</v>
      </c>
      <c r="E19" s="590">
        <v>169</v>
      </c>
      <c r="F19" s="591">
        <f t="shared" si="0"/>
        <v>134.126984126984</v>
      </c>
      <c r="G19" s="591">
        <f t="shared" si="1"/>
        <v>134.126984126984</v>
      </c>
      <c r="H19" s="586" t="str">
        <f t="shared" si="2"/>
        <v>是</v>
      </c>
      <c r="J19" s="587"/>
      <c r="K19" s="588"/>
    </row>
    <row r="20" ht="37" customHeight="1" spans="1:11">
      <c r="A20" s="201">
        <v>10199</v>
      </c>
      <c r="B20" s="589" t="s">
        <v>31</v>
      </c>
      <c r="C20" s="590">
        <v>1</v>
      </c>
      <c r="D20" s="590"/>
      <c r="E20" s="590">
        <v>19</v>
      </c>
      <c r="F20" s="591">
        <f t="shared" si="0"/>
        <v>1900</v>
      </c>
      <c r="G20" s="591">
        <f t="shared" si="1"/>
        <v>0</v>
      </c>
      <c r="H20" s="586" t="str">
        <f t="shared" si="2"/>
        <v>是</v>
      </c>
      <c r="J20" s="587"/>
      <c r="K20" s="588"/>
    </row>
    <row r="21" ht="37" customHeight="1" spans="1:11">
      <c r="A21" s="582">
        <v>103</v>
      </c>
      <c r="B21" s="583" t="s">
        <v>32</v>
      </c>
      <c r="C21" s="584">
        <f>SUM(C22:C29)</f>
        <v>30224</v>
      </c>
      <c r="D21" s="584">
        <f>SUM(D22:D29)</f>
        <v>16330</v>
      </c>
      <c r="E21" s="584">
        <f>SUM(E22:E29)</f>
        <v>32643</v>
      </c>
      <c r="F21" s="585">
        <f t="shared" si="0"/>
        <v>108.003573319216</v>
      </c>
      <c r="G21" s="585">
        <f t="shared" si="1"/>
        <v>199.895897121862</v>
      </c>
      <c r="H21" s="586" t="str">
        <f t="shared" si="2"/>
        <v>是</v>
      </c>
      <c r="J21" s="587"/>
    </row>
    <row r="22" ht="37" customHeight="1" spans="1:11">
      <c r="A22" s="201">
        <v>10302</v>
      </c>
      <c r="B22" s="589" t="s">
        <v>33</v>
      </c>
      <c r="C22" s="590">
        <v>1731</v>
      </c>
      <c r="D22" s="590">
        <v>1560</v>
      </c>
      <c r="E22" s="590">
        <v>1622</v>
      </c>
      <c r="F22" s="591">
        <f t="shared" si="0"/>
        <v>93.7030618139804</v>
      </c>
      <c r="G22" s="591">
        <f t="shared" si="1"/>
        <v>103.974358974359</v>
      </c>
      <c r="H22" s="586" t="str">
        <f t="shared" si="2"/>
        <v>是</v>
      </c>
      <c r="J22" s="587"/>
    </row>
    <row r="23" ht="37" customHeight="1" spans="1:11">
      <c r="A23" s="201">
        <v>10304</v>
      </c>
      <c r="B23" s="589" t="s">
        <v>34</v>
      </c>
      <c r="C23" s="590">
        <v>8803</v>
      </c>
      <c r="D23" s="590">
        <v>9004</v>
      </c>
      <c r="E23" s="590">
        <v>11223</v>
      </c>
      <c r="F23" s="591">
        <f t="shared" si="0"/>
        <v>127.490628194934</v>
      </c>
      <c r="G23" s="591">
        <f t="shared" si="1"/>
        <v>124.644602398934</v>
      </c>
      <c r="H23" s="586" t="str">
        <f t="shared" si="2"/>
        <v>是</v>
      </c>
      <c r="J23" s="587"/>
    </row>
    <row r="24" ht="37" customHeight="1" spans="1:11">
      <c r="A24" s="201">
        <v>10305</v>
      </c>
      <c r="B24" s="589" t="s">
        <v>35</v>
      </c>
      <c r="C24" s="590">
        <v>2117</v>
      </c>
      <c r="D24" s="590">
        <v>2029</v>
      </c>
      <c r="E24" s="590">
        <v>1878</v>
      </c>
      <c r="F24" s="591">
        <f t="shared" si="0"/>
        <v>88.7104393008975</v>
      </c>
      <c r="G24" s="591">
        <f t="shared" si="1"/>
        <v>92.5579103006407</v>
      </c>
      <c r="H24" s="586" t="str">
        <f t="shared" si="2"/>
        <v>是</v>
      </c>
      <c r="J24" s="587"/>
    </row>
    <row r="25" ht="37" customHeight="1" spans="1:11">
      <c r="A25" s="201">
        <v>10306</v>
      </c>
      <c r="B25" s="589" t="s">
        <v>36</v>
      </c>
      <c r="C25" s="590">
        <v>0</v>
      </c>
      <c r="D25" s="590"/>
      <c r="E25" s="590"/>
      <c r="F25" s="591">
        <f t="shared" si="0"/>
        <v>0</v>
      </c>
      <c r="G25" s="591">
        <f t="shared" si="1"/>
        <v>0</v>
      </c>
      <c r="H25" s="586" t="str">
        <f t="shared" si="2"/>
        <v>否</v>
      </c>
      <c r="I25" s="325">
        <f>E25-C25</f>
        <v>0</v>
      </c>
      <c r="J25" s="587"/>
    </row>
    <row r="26" ht="37" customHeight="1" spans="1:11">
      <c r="A26" s="201">
        <v>10307</v>
      </c>
      <c r="B26" s="589" t="s">
        <v>37</v>
      </c>
      <c r="C26" s="590">
        <v>17229</v>
      </c>
      <c r="D26" s="590">
        <v>3612</v>
      </c>
      <c r="E26" s="590">
        <v>17728</v>
      </c>
      <c r="F26" s="591">
        <f t="shared" si="0"/>
        <v>102.896279528702</v>
      </c>
      <c r="G26" s="591">
        <f t="shared" si="1"/>
        <v>490.808416389812</v>
      </c>
      <c r="H26" s="586" t="str">
        <f t="shared" si="2"/>
        <v>是</v>
      </c>
      <c r="J26" s="587"/>
    </row>
    <row r="27" ht="37" customHeight="1" spans="1:11">
      <c r="A27" s="201">
        <v>10308</v>
      </c>
      <c r="B27" s="589" t="s">
        <v>38</v>
      </c>
      <c r="C27" s="590">
        <v>0</v>
      </c>
      <c r="D27" s="590"/>
      <c r="E27" s="590"/>
      <c r="F27" s="591">
        <f t="shared" si="0"/>
        <v>0</v>
      </c>
      <c r="G27" s="591">
        <f t="shared" si="1"/>
        <v>0</v>
      </c>
      <c r="H27" s="586" t="str">
        <f t="shared" si="2"/>
        <v>否</v>
      </c>
      <c r="J27" s="587"/>
    </row>
    <row r="28" ht="37" customHeight="1" spans="1:11">
      <c r="A28" s="201">
        <v>10309</v>
      </c>
      <c r="B28" s="589" t="s">
        <v>39</v>
      </c>
      <c r="C28" s="590">
        <v>305</v>
      </c>
      <c r="D28" s="590">
        <v>124</v>
      </c>
      <c r="E28" s="590">
        <v>164</v>
      </c>
      <c r="F28" s="591">
        <f t="shared" si="0"/>
        <v>53.7704918032787</v>
      </c>
      <c r="G28" s="591">
        <f t="shared" si="1"/>
        <v>132.258064516129</v>
      </c>
      <c r="H28" s="586" t="str">
        <f t="shared" si="2"/>
        <v>是</v>
      </c>
      <c r="J28" s="587"/>
    </row>
    <row r="29" ht="37" customHeight="1" spans="1:11">
      <c r="A29" s="201">
        <v>10399</v>
      </c>
      <c r="B29" s="589" t="s">
        <v>40</v>
      </c>
      <c r="C29" s="590">
        <v>39</v>
      </c>
      <c r="D29" s="590">
        <v>1</v>
      </c>
      <c r="E29" s="590">
        <v>28</v>
      </c>
      <c r="F29" s="591">
        <f t="shared" si="0"/>
        <v>71.7948717948718</v>
      </c>
      <c r="G29" s="591">
        <f t="shared" si="1"/>
        <v>2800</v>
      </c>
      <c r="H29" s="586" t="str">
        <f t="shared" si="2"/>
        <v>是</v>
      </c>
      <c r="J29" s="587"/>
    </row>
    <row r="30" s="573" customFormat="1" ht="37" customHeight="1" spans="1:11">
      <c r="A30" s="592"/>
      <c r="B30" s="593" t="s">
        <v>41</v>
      </c>
      <c r="C30" s="584">
        <f>SUM(C5,C21)</f>
        <v>60026</v>
      </c>
      <c r="D30" s="584">
        <f>SUM(D5,D21)</f>
        <v>50330</v>
      </c>
      <c r="E30" s="584">
        <f>SUM(E5,E21)</f>
        <v>62693</v>
      </c>
      <c r="F30" s="585">
        <f t="shared" ref="F30:F37" si="3">IFERROR(IF(C30&lt;0,"",IFERROR(E30/C30,0))*100,0)</f>
        <v>104.443074667644</v>
      </c>
      <c r="G30" s="585">
        <f t="shared" ref="G30:G37" si="4">IFERROR(IF(D30&lt;0,"",IFERROR(E30/D30,0))*100,0)</f>
        <v>124.563878402543</v>
      </c>
      <c r="H30" s="586" t="str">
        <f t="shared" si="2"/>
        <v>是</v>
      </c>
      <c r="J30" s="587"/>
      <c r="K30" s="588"/>
    </row>
    <row r="31" s="573" customFormat="1" ht="37" customHeight="1" spans="1:11">
      <c r="A31" s="396">
        <v>1050401</v>
      </c>
      <c r="B31" s="594" t="s">
        <v>42</v>
      </c>
      <c r="C31" s="584"/>
      <c r="D31" s="584"/>
      <c r="E31" s="584"/>
      <c r="F31" s="585">
        <f t="shared" si="3"/>
        <v>0</v>
      </c>
      <c r="G31" s="585">
        <f t="shared" si="4"/>
        <v>0</v>
      </c>
      <c r="H31" s="586" t="str">
        <f t="shared" si="2"/>
        <v>否</v>
      </c>
      <c r="I31" s="325">
        <f>E31-D31</f>
        <v>0</v>
      </c>
    </row>
    <row r="32" s="573" customFormat="1" ht="37" customHeight="1" spans="1:11">
      <c r="A32" s="592">
        <v>105040101</v>
      </c>
      <c r="B32" s="595" t="s">
        <v>43</v>
      </c>
      <c r="C32" s="590"/>
      <c r="D32" s="590"/>
      <c r="E32" s="590"/>
      <c r="F32" s="585">
        <f t="shared" si="3"/>
        <v>0</v>
      </c>
      <c r="G32" s="585">
        <f t="shared" si="4"/>
        <v>0</v>
      </c>
      <c r="H32" s="586" t="str">
        <f t="shared" si="2"/>
        <v>否</v>
      </c>
      <c r="I32" s="325"/>
    </row>
    <row r="33" s="383" customFormat="1" ht="37" customHeight="1" spans="1:9">
      <c r="A33" s="296"/>
      <c r="B33" s="596" t="s">
        <v>44</v>
      </c>
      <c r="C33" s="590"/>
      <c r="D33" s="590"/>
      <c r="E33" s="590"/>
      <c r="F33" s="591">
        <f t="shared" si="3"/>
        <v>0</v>
      </c>
      <c r="G33" s="591">
        <f t="shared" si="4"/>
        <v>0</v>
      </c>
      <c r="H33" s="597" t="s">
        <v>45</v>
      </c>
      <c r="I33" s="181"/>
    </row>
    <row r="34" s="383" customFormat="1" ht="37" customHeight="1" spans="1:9">
      <c r="A34" s="296"/>
      <c r="B34" s="596" t="s">
        <v>46</v>
      </c>
      <c r="C34" s="590"/>
      <c r="D34" s="590"/>
      <c r="E34" s="590"/>
      <c r="F34" s="591">
        <f t="shared" si="3"/>
        <v>0</v>
      </c>
      <c r="G34" s="591">
        <f t="shared" si="4"/>
        <v>0</v>
      </c>
      <c r="H34" s="597" t="s">
        <v>45</v>
      </c>
      <c r="I34" s="181"/>
    </row>
    <row r="35" s="573" customFormat="1" ht="37" customHeight="1" spans="1:9">
      <c r="A35" s="592">
        <v>105040102</v>
      </c>
      <c r="B35" s="595" t="s">
        <v>47</v>
      </c>
      <c r="C35" s="590"/>
      <c r="D35" s="590"/>
      <c r="E35" s="590"/>
      <c r="F35" s="585">
        <f t="shared" si="3"/>
        <v>0</v>
      </c>
      <c r="G35" s="585">
        <f t="shared" si="4"/>
        <v>0</v>
      </c>
      <c r="H35" s="586" t="str">
        <f>IF(B35&lt;&gt;"",IF(SUM(C35:D35)&lt;&gt;0,"是","否"),"是")</f>
        <v>否</v>
      </c>
      <c r="I35" s="325"/>
    </row>
    <row r="36" s="573" customFormat="1" ht="37" customHeight="1" spans="1:9">
      <c r="A36" s="592">
        <v>105040103</v>
      </c>
      <c r="B36" s="595" t="s">
        <v>48</v>
      </c>
      <c r="C36" s="590"/>
      <c r="D36" s="590"/>
      <c r="E36" s="590"/>
      <c r="F36" s="585">
        <f t="shared" si="3"/>
        <v>0</v>
      </c>
      <c r="G36" s="585">
        <f t="shared" si="4"/>
        <v>0</v>
      </c>
      <c r="H36" s="586" t="str">
        <f>IF(B36&lt;&gt;"",IF(SUM(C36:D36)&lt;&gt;0,"是","否"),"是")</f>
        <v>否</v>
      </c>
      <c r="I36" s="325"/>
    </row>
    <row r="37" s="383" customFormat="1" ht="37" customHeight="1" spans="1:9">
      <c r="A37" s="296">
        <v>105040104</v>
      </c>
      <c r="B37" s="595" t="s">
        <v>49</v>
      </c>
      <c r="C37" s="590"/>
      <c r="D37" s="590"/>
      <c r="E37" s="590"/>
      <c r="F37" s="585">
        <f t="shared" si="3"/>
        <v>0</v>
      </c>
      <c r="G37" s="585">
        <f t="shared" si="4"/>
        <v>0</v>
      </c>
      <c r="H37" s="586" t="str">
        <f>IF(B37&lt;&gt;"",IF(SUM(C37:D37)&lt;&gt;0,"是","否"),"是")</f>
        <v>否</v>
      </c>
      <c r="I37" s="181"/>
    </row>
    <row r="38" ht="37" customHeight="1" spans="1:9">
      <c r="A38" s="582">
        <v>110</v>
      </c>
      <c r="B38" s="583" t="s">
        <v>50</v>
      </c>
      <c r="C38" s="584">
        <f>SUM(C39,C46,C82,C104:C105,C109,C114,C119)</f>
        <v>195096</v>
      </c>
      <c r="D38" s="584">
        <f>SUM(D39,D46,D82,D104:D105,D109,D114,D119)</f>
        <v>183095</v>
      </c>
      <c r="E38" s="584">
        <f>SUM(E39,E46,E82,E104:E105,E109,E114,E119)</f>
        <v>233805</v>
      </c>
      <c r="F38" s="585">
        <f t="shared" ref="F38:F68" si="5">IFERROR(IF(C38&lt;0,"",IFERROR(E38/C38,0))*100,0)</f>
        <v>119.84100135318</v>
      </c>
      <c r="G38" s="585">
        <f t="shared" ref="G38:G68" si="6">IFERROR(IF(D38&lt;0,"",IFERROR(E38/D38,0))*100,0)</f>
        <v>127.696004806248</v>
      </c>
      <c r="H38" s="586" t="str">
        <f>IF(LEN(A38)&lt;=5,IF(B38&lt;&gt;"",IF(SUM(C38:E38)&gt;0,"是","否"),"否"),"否")</f>
        <v>是</v>
      </c>
    </row>
    <row r="39" ht="37" customHeight="1" spans="1:9">
      <c r="A39" s="592">
        <v>11001</v>
      </c>
      <c r="B39" s="589" t="s">
        <v>51</v>
      </c>
      <c r="C39" s="590">
        <f>SUM(C40:C45)</f>
        <v>1458</v>
      </c>
      <c r="D39" s="590">
        <f>SUM(D40:D45)</f>
        <v>1650</v>
      </c>
      <c r="E39" s="590">
        <f>SUM(E40:E45)</f>
        <v>1435</v>
      </c>
      <c r="F39" s="591">
        <f t="shared" si="5"/>
        <v>98.4224965706447</v>
      </c>
      <c r="G39" s="591">
        <f t="shared" si="6"/>
        <v>86.969696969697</v>
      </c>
      <c r="H39" s="586" t="str">
        <f>IF(LEN(A39)&lt;=7,IF(B39&lt;&gt;"",IF(SUM(C39:E39)&gt;0,"是","否"),"否"),"否")</f>
        <v>是</v>
      </c>
    </row>
    <row r="40" ht="37" customHeight="1" spans="1:9">
      <c r="A40" s="592">
        <v>1100102</v>
      </c>
      <c r="B40" s="595" t="s">
        <v>52</v>
      </c>
      <c r="C40" s="598">
        <v>1668</v>
      </c>
      <c r="D40" s="590">
        <v>1668</v>
      </c>
      <c r="E40" s="590">
        <v>1668</v>
      </c>
      <c r="F40" s="591">
        <f t="shared" si="5"/>
        <v>100</v>
      </c>
      <c r="G40" s="591">
        <f t="shared" si="6"/>
        <v>100</v>
      </c>
      <c r="H40" s="586" t="str">
        <f t="shared" ref="H40:H71" si="7">IF(LEN(A40)&lt;=7,IF(B40&lt;&gt;"",IF(SUM(C40:E40)&gt;0,"是","否"),"否"),"否")</f>
        <v>是</v>
      </c>
    </row>
    <row r="41" ht="37" customHeight="1" spans="1:9">
      <c r="A41" s="592">
        <v>1100103</v>
      </c>
      <c r="B41" s="595" t="s">
        <v>53</v>
      </c>
      <c r="C41" s="598">
        <v>74</v>
      </c>
      <c r="D41" s="590">
        <v>74</v>
      </c>
      <c r="E41" s="590">
        <v>74</v>
      </c>
      <c r="F41" s="591">
        <f t="shared" si="5"/>
        <v>100</v>
      </c>
      <c r="G41" s="591">
        <f t="shared" si="6"/>
        <v>100</v>
      </c>
      <c r="H41" s="586" t="str">
        <f t="shared" si="7"/>
        <v>是</v>
      </c>
    </row>
    <row r="42" ht="37" customHeight="1" spans="1:9">
      <c r="A42" s="592">
        <v>1100104</v>
      </c>
      <c r="B42" s="595" t="s">
        <v>54</v>
      </c>
      <c r="C42" s="598">
        <v>683</v>
      </c>
      <c r="D42" s="590">
        <v>684</v>
      </c>
      <c r="E42" s="590">
        <v>684</v>
      </c>
      <c r="F42" s="591">
        <f t="shared" si="5"/>
        <v>100.146412884334</v>
      </c>
      <c r="G42" s="591">
        <f t="shared" si="6"/>
        <v>100</v>
      </c>
      <c r="H42" s="586" t="str">
        <f t="shared" si="7"/>
        <v>是</v>
      </c>
    </row>
    <row r="43" ht="37" customHeight="1" spans="1:9">
      <c r="A43" s="592">
        <v>1100105</v>
      </c>
      <c r="B43" s="595" t="s">
        <v>55</v>
      </c>
      <c r="C43" s="598">
        <v>1</v>
      </c>
      <c r="D43" s="590"/>
      <c r="E43" s="590"/>
      <c r="F43" s="591">
        <f t="shared" si="5"/>
        <v>0</v>
      </c>
      <c r="G43" s="591">
        <f t="shared" si="6"/>
        <v>0</v>
      </c>
      <c r="H43" s="586" t="str">
        <f t="shared" si="7"/>
        <v>是</v>
      </c>
    </row>
    <row r="44" ht="37" customHeight="1" spans="1:9">
      <c r="A44" s="592">
        <v>1100106</v>
      </c>
      <c r="B44" s="595" t="s">
        <v>56</v>
      </c>
      <c r="C44" s="598">
        <v>-776</v>
      </c>
      <c r="D44" s="590">
        <v>-776</v>
      </c>
      <c r="E44" s="599">
        <v>-776</v>
      </c>
      <c r="F44" s="591">
        <f t="shared" si="5"/>
        <v>0</v>
      </c>
      <c r="G44" s="591">
        <f t="shared" si="6"/>
        <v>0</v>
      </c>
      <c r="H44" s="586" t="str">
        <f t="shared" si="7"/>
        <v>否</v>
      </c>
    </row>
    <row r="45" s="181" customFormat="1" ht="37" customHeight="1" spans="1:9">
      <c r="A45" s="296">
        <v>1100199</v>
      </c>
      <c r="B45" s="595" t="s">
        <v>57</v>
      </c>
      <c r="C45" s="600">
        <v>-192</v>
      </c>
      <c r="D45" s="600"/>
      <c r="E45" s="599">
        <v>-215</v>
      </c>
      <c r="F45" s="591">
        <f t="shared" si="5"/>
        <v>0</v>
      </c>
      <c r="G45" s="591">
        <f t="shared" si="6"/>
        <v>0</v>
      </c>
      <c r="H45" s="597" t="str">
        <f t="shared" si="7"/>
        <v>否</v>
      </c>
    </row>
    <row r="46" ht="37" customHeight="1" spans="1:9">
      <c r="A46" s="592">
        <v>11002</v>
      </c>
      <c r="B46" s="589" t="s">
        <v>58</v>
      </c>
      <c r="C46" s="590">
        <f>SUM(C47:C81)</f>
        <v>126794</v>
      </c>
      <c r="D46" s="590">
        <f>SUM(D47:D81)</f>
        <v>98786</v>
      </c>
      <c r="E46" s="590">
        <f>SUM(E47:E81)</f>
        <v>144389</v>
      </c>
      <c r="F46" s="591">
        <f t="shared" si="5"/>
        <v>113.876839598088</v>
      </c>
      <c r="G46" s="591">
        <f t="shared" si="6"/>
        <v>146.163423966959</v>
      </c>
      <c r="H46" s="586" t="str">
        <f t="shared" si="7"/>
        <v>是</v>
      </c>
    </row>
    <row r="47" s="181" customFormat="1" ht="37" customHeight="1" spans="1:9">
      <c r="A47" s="296">
        <v>1100201</v>
      </c>
      <c r="B47" s="595" t="s">
        <v>59</v>
      </c>
      <c r="C47" s="600"/>
      <c r="D47" s="600"/>
      <c r="E47" s="590"/>
      <c r="F47" s="591">
        <f t="shared" si="5"/>
        <v>0</v>
      </c>
      <c r="G47" s="591">
        <f t="shared" si="6"/>
        <v>0</v>
      </c>
      <c r="H47" s="597" t="str">
        <f t="shared" si="7"/>
        <v>否</v>
      </c>
    </row>
    <row r="48" ht="37" customHeight="1" spans="1:9">
      <c r="A48" s="592">
        <v>1100202</v>
      </c>
      <c r="B48" s="595" t="s">
        <v>60</v>
      </c>
      <c r="C48" s="598">
        <v>15093</v>
      </c>
      <c r="D48" s="590">
        <v>15093</v>
      </c>
      <c r="E48" s="590">
        <v>19498</v>
      </c>
      <c r="F48" s="591">
        <f t="shared" si="5"/>
        <v>129.185715232227</v>
      </c>
      <c r="G48" s="591">
        <f t="shared" si="6"/>
        <v>129.185715232227</v>
      </c>
      <c r="H48" s="586" t="str">
        <f t="shared" si="7"/>
        <v>是</v>
      </c>
    </row>
    <row r="49" ht="37" customHeight="1" spans="1:8">
      <c r="A49" s="592">
        <v>1100207</v>
      </c>
      <c r="B49" s="595" t="s">
        <v>61</v>
      </c>
      <c r="C49" s="598">
        <v>26770</v>
      </c>
      <c r="D49" s="590">
        <v>26770</v>
      </c>
      <c r="E49" s="590">
        <v>27304</v>
      </c>
      <c r="F49" s="591">
        <f t="shared" si="5"/>
        <v>101.994770265222</v>
      </c>
      <c r="G49" s="591">
        <f t="shared" si="6"/>
        <v>101.994770265222</v>
      </c>
      <c r="H49" s="586" t="str">
        <f t="shared" si="7"/>
        <v>是</v>
      </c>
    </row>
    <row r="50" ht="37" customHeight="1" spans="1:8">
      <c r="A50" s="592">
        <v>1100208</v>
      </c>
      <c r="B50" s="595" t="s">
        <v>62</v>
      </c>
      <c r="C50" s="598">
        <v>32581</v>
      </c>
      <c r="D50" s="590">
        <v>6770</v>
      </c>
      <c r="E50" s="590">
        <v>38392</v>
      </c>
      <c r="F50" s="591">
        <f t="shared" si="5"/>
        <v>117.835548325711</v>
      </c>
      <c r="G50" s="591">
        <f t="shared" si="6"/>
        <v>567.090103397341</v>
      </c>
      <c r="H50" s="586" t="str">
        <f t="shared" si="7"/>
        <v>是</v>
      </c>
    </row>
    <row r="51" ht="37" customHeight="1" spans="1:8">
      <c r="A51" s="592">
        <v>1100212</v>
      </c>
      <c r="B51" s="595" t="s">
        <v>63</v>
      </c>
      <c r="C51" s="598"/>
      <c r="D51" s="598"/>
      <c r="E51" s="590"/>
      <c r="F51" s="591">
        <f t="shared" si="5"/>
        <v>0</v>
      </c>
      <c r="G51" s="591">
        <f t="shared" si="6"/>
        <v>0</v>
      </c>
      <c r="H51" s="586" t="str">
        <f t="shared" si="7"/>
        <v>否</v>
      </c>
    </row>
    <row r="52" s="181" customFormat="1" ht="37" customHeight="1" spans="1:8">
      <c r="A52" s="296">
        <v>1100214</v>
      </c>
      <c r="B52" s="595" t="s">
        <v>64</v>
      </c>
      <c r="C52" s="600"/>
      <c r="D52" s="600"/>
      <c r="E52" s="590"/>
      <c r="F52" s="591">
        <f t="shared" si="5"/>
        <v>0</v>
      </c>
      <c r="G52" s="591">
        <f t="shared" si="6"/>
        <v>0</v>
      </c>
      <c r="H52" s="597" t="str">
        <f t="shared" si="7"/>
        <v>否</v>
      </c>
    </row>
    <row r="53" ht="37" customHeight="1" spans="1:8">
      <c r="A53" s="592">
        <v>1100225</v>
      </c>
      <c r="B53" s="595" t="s">
        <v>65</v>
      </c>
      <c r="C53" s="598"/>
      <c r="D53" s="598"/>
      <c r="E53" s="590"/>
      <c r="F53" s="591">
        <f t="shared" si="5"/>
        <v>0</v>
      </c>
      <c r="G53" s="591">
        <f t="shared" si="6"/>
        <v>0</v>
      </c>
      <c r="H53" s="586" t="str">
        <f t="shared" si="7"/>
        <v>否</v>
      </c>
    </row>
    <row r="54" ht="37" customHeight="1" spans="1:8">
      <c r="A54" s="592">
        <v>1100226</v>
      </c>
      <c r="B54" s="595" t="s">
        <v>66</v>
      </c>
      <c r="C54" s="598">
        <v>5070</v>
      </c>
      <c r="D54" s="590">
        <v>3247</v>
      </c>
      <c r="E54" s="590">
        <v>4227</v>
      </c>
      <c r="F54" s="591">
        <f t="shared" si="5"/>
        <v>83.3727810650888</v>
      </c>
      <c r="G54" s="591">
        <f t="shared" si="6"/>
        <v>130.18170619033</v>
      </c>
      <c r="H54" s="586" t="str">
        <f t="shared" si="7"/>
        <v>是</v>
      </c>
    </row>
    <row r="55" ht="37" customHeight="1" spans="1:8">
      <c r="A55" s="592">
        <v>1100227</v>
      </c>
      <c r="B55" s="595" t="s">
        <v>67</v>
      </c>
      <c r="C55" s="598">
        <v>9775</v>
      </c>
      <c r="D55" s="590">
        <v>9777</v>
      </c>
      <c r="E55" s="590">
        <v>9805</v>
      </c>
      <c r="F55" s="591">
        <f t="shared" si="5"/>
        <v>100.306905370844</v>
      </c>
      <c r="G55" s="591">
        <f t="shared" si="6"/>
        <v>100.286386417101</v>
      </c>
      <c r="H55" s="586" t="str">
        <f t="shared" si="7"/>
        <v>是</v>
      </c>
    </row>
    <row r="56" ht="37" customHeight="1" spans="1:8">
      <c r="A56" s="592">
        <v>1100228</v>
      </c>
      <c r="B56" s="595" t="s">
        <v>68</v>
      </c>
      <c r="C56" s="598"/>
      <c r="D56" s="598"/>
      <c r="E56" s="590"/>
      <c r="F56" s="591">
        <f t="shared" si="5"/>
        <v>0</v>
      </c>
      <c r="G56" s="591">
        <f t="shared" si="6"/>
        <v>0</v>
      </c>
      <c r="H56" s="586" t="str">
        <f t="shared" si="7"/>
        <v>否</v>
      </c>
    </row>
    <row r="57" ht="37" customHeight="1" spans="1:8">
      <c r="A57" s="592">
        <v>1100229</v>
      </c>
      <c r="B57" s="595" t="s">
        <v>69</v>
      </c>
      <c r="C57" s="598">
        <v>1663</v>
      </c>
      <c r="D57" s="590">
        <v>1285</v>
      </c>
      <c r="E57" s="590"/>
      <c r="F57" s="591">
        <f t="shared" si="5"/>
        <v>0</v>
      </c>
      <c r="G57" s="591">
        <f t="shared" si="6"/>
        <v>0</v>
      </c>
      <c r="H57" s="586" t="str">
        <f t="shared" si="7"/>
        <v>是</v>
      </c>
    </row>
    <row r="58" ht="37" customHeight="1" spans="1:8">
      <c r="A58" s="592">
        <v>1100230</v>
      </c>
      <c r="B58" s="595" t="s">
        <v>70</v>
      </c>
      <c r="C58" s="598"/>
      <c r="D58" s="598"/>
      <c r="E58" s="590"/>
      <c r="F58" s="591">
        <f t="shared" si="5"/>
        <v>0</v>
      </c>
      <c r="G58" s="591">
        <f t="shared" si="6"/>
        <v>0</v>
      </c>
      <c r="H58" s="586" t="str">
        <f t="shared" si="7"/>
        <v>否</v>
      </c>
    </row>
    <row r="59" ht="37" customHeight="1" spans="1:8">
      <c r="A59" s="592">
        <v>1100231</v>
      </c>
      <c r="B59" s="595" t="s">
        <v>71</v>
      </c>
      <c r="C59" s="598">
        <v>1889</v>
      </c>
      <c r="D59" s="590">
        <v>1889</v>
      </c>
      <c r="E59" s="590">
        <v>1150</v>
      </c>
      <c r="F59" s="591">
        <f t="shared" si="5"/>
        <v>60.8787718369508</v>
      </c>
      <c r="G59" s="591">
        <f t="shared" si="6"/>
        <v>60.8787718369508</v>
      </c>
      <c r="H59" s="586" t="str">
        <f t="shared" si="7"/>
        <v>是</v>
      </c>
    </row>
    <row r="60" s="181" customFormat="1" ht="37" customHeight="1" spans="1:8">
      <c r="A60" s="296">
        <v>1100241</v>
      </c>
      <c r="B60" s="595" t="s">
        <v>72</v>
      </c>
      <c r="C60" s="600"/>
      <c r="D60" s="600"/>
      <c r="E60" s="590"/>
      <c r="F60" s="591">
        <f t="shared" si="5"/>
        <v>0</v>
      </c>
      <c r="G60" s="591">
        <f t="shared" si="6"/>
        <v>0</v>
      </c>
      <c r="H60" s="597" t="str">
        <f t="shared" si="7"/>
        <v>否</v>
      </c>
    </row>
    <row r="61" s="181" customFormat="1" ht="37" customHeight="1" spans="1:8">
      <c r="A61" s="296">
        <v>1100242</v>
      </c>
      <c r="B61" s="595" t="s">
        <v>73</v>
      </c>
      <c r="C61" s="600"/>
      <c r="D61" s="600"/>
      <c r="E61" s="590"/>
      <c r="F61" s="591">
        <f t="shared" si="5"/>
        <v>0</v>
      </c>
      <c r="G61" s="591">
        <f t="shared" si="6"/>
        <v>0</v>
      </c>
      <c r="H61" s="597" t="str">
        <f t="shared" si="7"/>
        <v>否</v>
      </c>
    </row>
    <row r="62" s="181" customFormat="1" ht="37" customHeight="1" spans="1:8">
      <c r="A62" s="296">
        <v>1100243</v>
      </c>
      <c r="B62" s="595" t="s">
        <v>74</v>
      </c>
      <c r="C62" s="600"/>
      <c r="D62" s="600"/>
      <c r="E62" s="590"/>
      <c r="F62" s="591">
        <f t="shared" si="5"/>
        <v>0</v>
      </c>
      <c r="G62" s="591">
        <f t="shared" si="6"/>
        <v>0</v>
      </c>
      <c r="H62" s="597" t="str">
        <f t="shared" si="7"/>
        <v>否</v>
      </c>
    </row>
    <row r="63" ht="37" customHeight="1" spans="1:8">
      <c r="A63" s="592">
        <v>1100244</v>
      </c>
      <c r="B63" s="595" t="s">
        <v>75</v>
      </c>
      <c r="C63" s="598">
        <v>1283</v>
      </c>
      <c r="D63" s="590">
        <v>1283</v>
      </c>
      <c r="E63" s="590">
        <v>1910</v>
      </c>
      <c r="F63" s="591">
        <f t="shared" si="5"/>
        <v>148.869836321122</v>
      </c>
      <c r="G63" s="591">
        <f t="shared" si="6"/>
        <v>148.869836321122</v>
      </c>
      <c r="H63" s="586" t="str">
        <f t="shared" si="7"/>
        <v>是</v>
      </c>
    </row>
    <row r="64" ht="37" customHeight="1" spans="1:8">
      <c r="A64" s="592">
        <v>1100245</v>
      </c>
      <c r="B64" s="595" t="s">
        <v>76</v>
      </c>
      <c r="C64" s="598">
        <v>9094</v>
      </c>
      <c r="D64" s="590">
        <v>9096</v>
      </c>
      <c r="E64" s="590">
        <v>14681</v>
      </c>
      <c r="F64" s="591">
        <f t="shared" si="5"/>
        <v>161.436111722015</v>
      </c>
      <c r="G64" s="591">
        <f t="shared" si="6"/>
        <v>161.400615655233</v>
      </c>
      <c r="H64" s="586" t="str">
        <f t="shared" si="7"/>
        <v>是</v>
      </c>
    </row>
    <row r="65" ht="37" customHeight="1" spans="1:8">
      <c r="A65" s="592">
        <v>1100246</v>
      </c>
      <c r="B65" s="595" t="s">
        <v>77</v>
      </c>
      <c r="C65" s="598">
        <v>270</v>
      </c>
      <c r="D65" s="590">
        <v>270</v>
      </c>
      <c r="E65" s="590"/>
      <c r="F65" s="591">
        <f t="shared" si="5"/>
        <v>0</v>
      </c>
      <c r="G65" s="591">
        <f t="shared" si="6"/>
        <v>0</v>
      </c>
      <c r="H65" s="586" t="str">
        <f t="shared" si="7"/>
        <v>是</v>
      </c>
    </row>
    <row r="66" ht="37" customHeight="1" spans="1:8">
      <c r="A66" s="592">
        <v>1100247</v>
      </c>
      <c r="B66" s="595" t="s">
        <v>78</v>
      </c>
      <c r="C66" s="598">
        <v>136</v>
      </c>
      <c r="D66" s="590">
        <v>136</v>
      </c>
      <c r="E66" s="590">
        <v>287</v>
      </c>
      <c r="F66" s="591">
        <f t="shared" si="5"/>
        <v>211.029411764706</v>
      </c>
      <c r="G66" s="591">
        <f t="shared" si="6"/>
        <v>211.029411764706</v>
      </c>
      <c r="H66" s="586" t="str">
        <f t="shared" si="7"/>
        <v>是</v>
      </c>
    </row>
    <row r="67" ht="37" customHeight="1" spans="1:8">
      <c r="A67" s="592">
        <v>1100248</v>
      </c>
      <c r="B67" s="595" t="s">
        <v>79</v>
      </c>
      <c r="C67" s="598">
        <v>10082</v>
      </c>
      <c r="D67" s="598">
        <v>10082</v>
      </c>
      <c r="E67" s="590">
        <v>10718</v>
      </c>
      <c r="F67" s="591">
        <f t="shared" si="5"/>
        <v>106.308272168221</v>
      </c>
      <c r="G67" s="591">
        <f t="shared" si="6"/>
        <v>106.308272168221</v>
      </c>
      <c r="H67" s="586" t="str">
        <f t="shared" si="7"/>
        <v>是</v>
      </c>
    </row>
    <row r="68" ht="37" customHeight="1" spans="1:8">
      <c r="A68" s="592">
        <v>1100249</v>
      </c>
      <c r="B68" s="595" t="s">
        <v>80</v>
      </c>
      <c r="C68" s="598">
        <v>5822</v>
      </c>
      <c r="D68" s="598">
        <v>5822</v>
      </c>
      <c r="E68" s="590">
        <v>7089</v>
      </c>
      <c r="F68" s="591">
        <f t="shared" si="5"/>
        <v>121.762281003092</v>
      </c>
      <c r="G68" s="591">
        <f t="shared" si="6"/>
        <v>121.762281003092</v>
      </c>
      <c r="H68" s="586" t="str">
        <f t="shared" si="7"/>
        <v>是</v>
      </c>
    </row>
    <row r="69" ht="37" customHeight="1" spans="1:8">
      <c r="A69" s="592">
        <v>1100250</v>
      </c>
      <c r="B69" s="595" t="s">
        <v>81</v>
      </c>
      <c r="C69" s="598">
        <v>411</v>
      </c>
      <c r="D69" s="598">
        <v>411</v>
      </c>
      <c r="E69" s="590">
        <v>611</v>
      </c>
      <c r="F69" s="591">
        <f t="shared" ref="F69:F80" si="8">IFERROR(IF(C69&lt;0,"",IFERROR(E69/C69,0))*100,0)</f>
        <v>148.661800486618</v>
      </c>
      <c r="G69" s="591">
        <f t="shared" ref="G69:G80" si="9">IFERROR(IF(D69&lt;0,"",IFERROR(E69/D69,0))*100,0)</f>
        <v>148.661800486618</v>
      </c>
      <c r="H69" s="586" t="str">
        <f t="shared" si="7"/>
        <v>是</v>
      </c>
    </row>
    <row r="70" s="181" customFormat="1" ht="37" customHeight="1" spans="1:8">
      <c r="A70" s="296">
        <v>1100251</v>
      </c>
      <c r="B70" s="595" t="s">
        <v>82</v>
      </c>
      <c r="C70" s="600"/>
      <c r="D70" s="600"/>
      <c r="E70" s="590"/>
      <c r="F70" s="591">
        <f t="shared" si="8"/>
        <v>0</v>
      </c>
      <c r="G70" s="591">
        <f t="shared" si="9"/>
        <v>0</v>
      </c>
      <c r="H70" s="597" t="str">
        <f t="shared" si="7"/>
        <v>否</v>
      </c>
    </row>
    <row r="71" ht="37" customHeight="1" spans="1:8">
      <c r="A71" s="592">
        <v>1100252</v>
      </c>
      <c r="B71" s="595" t="s">
        <v>83</v>
      </c>
      <c r="C71" s="598">
        <v>4574</v>
      </c>
      <c r="D71" s="598">
        <v>4459</v>
      </c>
      <c r="E71" s="590">
        <v>7342</v>
      </c>
      <c r="F71" s="591">
        <f t="shared" si="8"/>
        <v>160.515959772628</v>
      </c>
      <c r="G71" s="591">
        <f t="shared" si="9"/>
        <v>164.655752410854</v>
      </c>
      <c r="H71" s="586" t="str">
        <f t="shared" si="7"/>
        <v>是</v>
      </c>
    </row>
    <row r="72" ht="37" customHeight="1" spans="1:8">
      <c r="A72" s="592">
        <v>1100253</v>
      </c>
      <c r="B72" s="595" t="s">
        <v>84</v>
      </c>
      <c r="C72" s="598">
        <v>270</v>
      </c>
      <c r="D72" s="598">
        <v>385</v>
      </c>
      <c r="E72" s="590">
        <v>411</v>
      </c>
      <c r="F72" s="591">
        <f t="shared" si="8"/>
        <v>152.222222222222</v>
      </c>
      <c r="G72" s="591">
        <f t="shared" si="9"/>
        <v>106.753246753247</v>
      </c>
      <c r="H72" s="586" t="str">
        <f t="shared" ref="H72:H80" si="10">IF(LEN(A72)&lt;=7,IF(B72&lt;&gt;"",IF(SUM(C72:E72)&gt;0,"是","否"),"否"),"否")</f>
        <v>是</v>
      </c>
    </row>
    <row r="73" ht="37" customHeight="1" spans="1:8">
      <c r="A73" s="592">
        <v>1100254</v>
      </c>
      <c r="B73" s="595" t="s">
        <v>85</v>
      </c>
      <c r="C73" s="598"/>
      <c r="D73" s="598"/>
      <c r="E73" s="590"/>
      <c r="F73" s="591">
        <f t="shared" si="8"/>
        <v>0</v>
      </c>
      <c r="G73" s="591">
        <f t="shared" si="9"/>
        <v>0</v>
      </c>
      <c r="H73" s="586" t="str">
        <f t="shared" si="10"/>
        <v>否</v>
      </c>
    </row>
    <row r="74" s="181" customFormat="1" ht="37" customHeight="1" spans="1:8">
      <c r="A74" s="296">
        <v>1100255</v>
      </c>
      <c r="B74" s="595" t="s">
        <v>86</v>
      </c>
      <c r="C74" s="600"/>
      <c r="D74" s="600"/>
      <c r="E74" s="590"/>
      <c r="F74" s="591">
        <f t="shared" si="8"/>
        <v>0</v>
      </c>
      <c r="G74" s="591">
        <f t="shared" si="9"/>
        <v>0</v>
      </c>
      <c r="H74" s="597" t="str">
        <f t="shared" si="10"/>
        <v>否</v>
      </c>
    </row>
    <row r="75" s="181" customFormat="1" ht="37" customHeight="1" spans="1:8">
      <c r="A75" s="296">
        <v>1100256</v>
      </c>
      <c r="B75" s="595" t="s">
        <v>87</v>
      </c>
      <c r="C75" s="600"/>
      <c r="D75" s="600"/>
      <c r="E75" s="590"/>
      <c r="F75" s="591">
        <f t="shared" si="8"/>
        <v>0</v>
      </c>
      <c r="G75" s="591">
        <f t="shared" si="9"/>
        <v>0</v>
      </c>
      <c r="H75" s="597" t="str">
        <f t="shared" si="10"/>
        <v>否</v>
      </c>
    </row>
    <row r="76" s="181" customFormat="1" ht="37" customHeight="1" spans="1:8">
      <c r="A76" s="296">
        <v>1100257</v>
      </c>
      <c r="B76" s="595" t="s">
        <v>88</v>
      </c>
      <c r="C76" s="600"/>
      <c r="D76" s="600"/>
      <c r="E76" s="590"/>
      <c r="F76" s="591">
        <f t="shared" si="8"/>
        <v>0</v>
      </c>
      <c r="G76" s="591">
        <f t="shared" si="9"/>
        <v>0</v>
      </c>
      <c r="H76" s="597" t="str">
        <f t="shared" si="10"/>
        <v>否</v>
      </c>
    </row>
    <row r="77" ht="37" customHeight="1" spans="1:8">
      <c r="A77" s="592">
        <v>1100258</v>
      </c>
      <c r="B77" s="595" t="s">
        <v>89</v>
      </c>
      <c r="C77" s="598">
        <v>1182</v>
      </c>
      <c r="D77" s="598">
        <v>1182</v>
      </c>
      <c r="E77" s="590">
        <v>768</v>
      </c>
      <c r="F77" s="591">
        <f t="shared" si="8"/>
        <v>64.9746192893401</v>
      </c>
      <c r="G77" s="591">
        <f t="shared" si="9"/>
        <v>64.9746192893401</v>
      </c>
      <c r="H77" s="586" t="str">
        <f t="shared" si="10"/>
        <v>是</v>
      </c>
    </row>
    <row r="78" ht="37" customHeight="1" spans="1:8">
      <c r="A78" s="592">
        <v>1100259</v>
      </c>
      <c r="B78" s="595" t="s">
        <v>90</v>
      </c>
      <c r="C78" s="598">
        <v>78</v>
      </c>
      <c r="D78" s="598">
        <v>78</v>
      </c>
      <c r="E78" s="590"/>
      <c r="F78" s="591">
        <f t="shared" si="8"/>
        <v>0</v>
      </c>
      <c r="G78" s="591">
        <f t="shared" si="9"/>
        <v>0</v>
      </c>
      <c r="H78" s="586" t="str">
        <f t="shared" si="10"/>
        <v>是</v>
      </c>
    </row>
    <row r="79" ht="37" customHeight="1" spans="1:8">
      <c r="A79" s="592">
        <v>1100260</v>
      </c>
      <c r="B79" s="595" t="s">
        <v>91</v>
      </c>
      <c r="C79" s="598">
        <v>628</v>
      </c>
      <c r="D79" s="598">
        <v>628</v>
      </c>
      <c r="E79" s="590">
        <v>69</v>
      </c>
      <c r="F79" s="591">
        <f t="shared" si="8"/>
        <v>10.9872611464968</v>
      </c>
      <c r="G79" s="591">
        <f t="shared" si="9"/>
        <v>10.9872611464968</v>
      </c>
      <c r="H79" s="586" t="str">
        <f t="shared" si="10"/>
        <v>是</v>
      </c>
    </row>
    <row r="80" ht="37" customHeight="1" spans="1:8">
      <c r="A80" s="592">
        <v>1100269</v>
      </c>
      <c r="B80" s="595" t="s">
        <v>92</v>
      </c>
      <c r="C80" s="598">
        <v>3</v>
      </c>
      <c r="D80" s="598">
        <v>3</v>
      </c>
      <c r="E80" s="590">
        <v>7</v>
      </c>
      <c r="F80" s="591">
        <f t="shared" si="8"/>
        <v>233.333333333333</v>
      </c>
      <c r="G80" s="591">
        <f t="shared" si="9"/>
        <v>233.333333333333</v>
      </c>
      <c r="H80" s="586" t="str">
        <f t="shared" si="10"/>
        <v>是</v>
      </c>
    </row>
    <row r="81" ht="37" customHeight="1" spans="1:8">
      <c r="A81" s="592">
        <v>1100299</v>
      </c>
      <c r="B81" s="595" t="s">
        <v>93</v>
      </c>
      <c r="C81" s="598">
        <v>120</v>
      </c>
      <c r="D81" s="590">
        <v>120</v>
      </c>
      <c r="E81" s="590">
        <v>120</v>
      </c>
      <c r="F81" s="591">
        <f t="shared" ref="F81:F120" si="11">IFERROR(IF(C81&lt;0,"",IFERROR(E81/C81,0))*100,0)</f>
        <v>100</v>
      </c>
      <c r="G81" s="591">
        <f t="shared" ref="G81:G120" si="12">IFERROR(IF(D81&lt;0,"",IFERROR(E81/D81,0))*100,0)</f>
        <v>100</v>
      </c>
      <c r="H81" s="586" t="str">
        <f t="shared" ref="H81:H103" si="13">IF(LEN(A81)&lt;=7,IF(B81&lt;&gt;"",IF(SUM(C81:E81)&gt;0,"是","否"),"否"),"否")</f>
        <v>是</v>
      </c>
    </row>
    <row r="82" ht="37" customHeight="1" spans="1:8">
      <c r="A82" s="592">
        <v>11003</v>
      </c>
      <c r="B82" s="589" t="s">
        <v>94</v>
      </c>
      <c r="C82" s="590">
        <f>SUM(C83:C103)</f>
        <v>53145</v>
      </c>
      <c r="D82" s="590">
        <f>SUM(D83:D103)</f>
        <v>32661</v>
      </c>
      <c r="E82" s="590">
        <f>SUM(E83:E103)</f>
        <v>44526</v>
      </c>
      <c r="F82" s="591">
        <f t="shared" si="11"/>
        <v>83.7821055602597</v>
      </c>
      <c r="G82" s="591">
        <f t="shared" si="12"/>
        <v>136.327730320566</v>
      </c>
      <c r="H82" s="586" t="str">
        <f t="shared" si="13"/>
        <v>是</v>
      </c>
    </row>
    <row r="83" ht="37" customHeight="1" spans="1:8">
      <c r="A83" s="592">
        <v>1100301</v>
      </c>
      <c r="B83" s="595" t="s">
        <v>95</v>
      </c>
      <c r="C83" s="598">
        <v>1530</v>
      </c>
      <c r="D83" s="590">
        <v>1530</v>
      </c>
      <c r="E83" s="590">
        <v>1818</v>
      </c>
      <c r="F83" s="591">
        <f t="shared" si="11"/>
        <v>118.823529411765</v>
      </c>
      <c r="G83" s="591">
        <f t="shared" si="12"/>
        <v>118.823529411765</v>
      </c>
      <c r="H83" s="586" t="str">
        <f t="shared" si="13"/>
        <v>是</v>
      </c>
    </row>
    <row r="84" s="181" customFormat="1" ht="37" customHeight="1" spans="1:8">
      <c r="A84" s="296">
        <v>1100302</v>
      </c>
      <c r="B84" s="595" t="s">
        <v>96</v>
      </c>
      <c r="C84" s="600"/>
      <c r="D84" s="600"/>
      <c r="E84" s="601"/>
      <c r="F84" s="591">
        <f t="shared" si="11"/>
        <v>0</v>
      </c>
      <c r="G84" s="591">
        <f t="shared" si="12"/>
        <v>0</v>
      </c>
      <c r="H84" s="597" t="str">
        <f t="shared" si="13"/>
        <v>否</v>
      </c>
    </row>
    <row r="85" ht="37" customHeight="1" spans="1:8">
      <c r="A85" s="592">
        <v>1100303</v>
      </c>
      <c r="B85" s="595" t="s">
        <v>97</v>
      </c>
      <c r="C85" s="598">
        <v>101</v>
      </c>
      <c r="D85" s="590">
        <v>101</v>
      </c>
      <c r="E85" s="590">
        <v>109</v>
      </c>
      <c r="F85" s="591">
        <f t="shared" si="11"/>
        <v>107.920792079208</v>
      </c>
      <c r="G85" s="591">
        <f t="shared" si="12"/>
        <v>107.920792079208</v>
      </c>
      <c r="H85" s="586" t="str">
        <f t="shared" si="13"/>
        <v>是</v>
      </c>
    </row>
    <row r="86" s="181" customFormat="1" ht="37" customHeight="1" spans="1:8">
      <c r="A86" s="296">
        <v>1100304</v>
      </c>
      <c r="B86" s="595" t="s">
        <v>98</v>
      </c>
      <c r="C86" s="600">
        <v>101</v>
      </c>
      <c r="D86" s="590">
        <v>101</v>
      </c>
      <c r="E86" s="601">
        <v>61</v>
      </c>
      <c r="F86" s="591">
        <f t="shared" si="11"/>
        <v>60.3960396039604</v>
      </c>
      <c r="G86" s="591">
        <f t="shared" si="12"/>
        <v>60.3960396039604</v>
      </c>
      <c r="H86" s="597" t="str">
        <f t="shared" si="13"/>
        <v>是</v>
      </c>
    </row>
    <row r="87" ht="37" customHeight="1" spans="1:8">
      <c r="A87" s="592">
        <v>1100305</v>
      </c>
      <c r="B87" s="595" t="s">
        <v>99</v>
      </c>
      <c r="C87" s="598">
        <v>2009</v>
      </c>
      <c r="D87" s="590">
        <v>2009</v>
      </c>
      <c r="E87" s="590">
        <v>339</v>
      </c>
      <c r="F87" s="591">
        <f t="shared" si="11"/>
        <v>16.8740666998507</v>
      </c>
      <c r="G87" s="591">
        <f t="shared" si="12"/>
        <v>16.8740666998507</v>
      </c>
      <c r="H87" s="586" t="str">
        <f t="shared" si="13"/>
        <v>是</v>
      </c>
    </row>
    <row r="88" ht="37" customHeight="1" spans="1:8">
      <c r="A88" s="592">
        <v>1100306</v>
      </c>
      <c r="B88" s="595" t="s">
        <v>100</v>
      </c>
      <c r="C88" s="598">
        <v>30</v>
      </c>
      <c r="D88" s="590">
        <v>30</v>
      </c>
      <c r="E88" s="590">
        <v>267</v>
      </c>
      <c r="F88" s="591">
        <f t="shared" si="11"/>
        <v>890</v>
      </c>
      <c r="G88" s="591">
        <f t="shared" si="12"/>
        <v>890</v>
      </c>
      <c r="H88" s="586" t="str">
        <f t="shared" si="13"/>
        <v>是</v>
      </c>
    </row>
    <row r="89" ht="37" customHeight="1" spans="1:8">
      <c r="A89" s="592">
        <v>1100307</v>
      </c>
      <c r="B89" s="595" t="s">
        <v>101</v>
      </c>
      <c r="C89" s="598">
        <v>39</v>
      </c>
      <c r="D89" s="590">
        <v>39</v>
      </c>
      <c r="E89" s="590">
        <v>287</v>
      </c>
      <c r="F89" s="591">
        <f t="shared" si="11"/>
        <v>735.897435897436</v>
      </c>
      <c r="G89" s="591">
        <f t="shared" si="12"/>
        <v>735.897435897436</v>
      </c>
      <c r="H89" s="586" t="str">
        <f t="shared" si="13"/>
        <v>是</v>
      </c>
    </row>
    <row r="90" ht="37" customHeight="1" spans="1:8">
      <c r="A90" s="592">
        <v>1100308</v>
      </c>
      <c r="B90" s="595" t="s">
        <v>102</v>
      </c>
      <c r="C90" s="598">
        <v>1137</v>
      </c>
      <c r="D90" s="590">
        <v>1137</v>
      </c>
      <c r="E90" s="590">
        <v>1144</v>
      </c>
      <c r="F90" s="591">
        <f t="shared" si="11"/>
        <v>100.615655233069</v>
      </c>
      <c r="G90" s="591">
        <f t="shared" si="12"/>
        <v>100.615655233069</v>
      </c>
      <c r="H90" s="586" t="str">
        <f t="shared" si="13"/>
        <v>是</v>
      </c>
    </row>
    <row r="91" ht="37" customHeight="1" spans="1:8">
      <c r="A91" s="592">
        <v>1100310</v>
      </c>
      <c r="B91" s="595" t="s">
        <v>103</v>
      </c>
      <c r="C91" s="598">
        <v>609</v>
      </c>
      <c r="D91" s="590">
        <v>609</v>
      </c>
      <c r="E91" s="590">
        <v>601</v>
      </c>
      <c r="F91" s="591">
        <f t="shared" si="11"/>
        <v>98.6863711001642</v>
      </c>
      <c r="G91" s="591">
        <f t="shared" si="12"/>
        <v>98.6863711001642</v>
      </c>
      <c r="H91" s="586" t="str">
        <f t="shared" si="13"/>
        <v>是</v>
      </c>
    </row>
    <row r="92" ht="37" customHeight="1" spans="1:8">
      <c r="A92" s="592">
        <v>1100311</v>
      </c>
      <c r="B92" s="595" t="s">
        <v>104</v>
      </c>
      <c r="C92" s="598">
        <v>30231</v>
      </c>
      <c r="D92" s="590">
        <v>10232</v>
      </c>
      <c r="E92" s="590">
        <v>29640</v>
      </c>
      <c r="F92" s="591">
        <f t="shared" si="11"/>
        <v>98.0450530911978</v>
      </c>
      <c r="G92" s="591">
        <f t="shared" si="12"/>
        <v>289.679437060203</v>
      </c>
      <c r="H92" s="586" t="str">
        <f t="shared" si="13"/>
        <v>是</v>
      </c>
    </row>
    <row r="93" ht="37" customHeight="1" spans="1:8">
      <c r="A93" s="592">
        <v>1100312</v>
      </c>
      <c r="B93" s="595" t="s">
        <v>105</v>
      </c>
      <c r="C93" s="598">
        <v>10550</v>
      </c>
      <c r="D93" s="590">
        <v>10550</v>
      </c>
      <c r="E93" s="590">
        <v>925</v>
      </c>
      <c r="F93" s="591">
        <f t="shared" si="11"/>
        <v>8.76777251184834</v>
      </c>
      <c r="G93" s="591">
        <f t="shared" si="12"/>
        <v>8.76777251184834</v>
      </c>
      <c r="H93" s="586" t="str">
        <f t="shared" si="13"/>
        <v>是</v>
      </c>
    </row>
    <row r="94" ht="37" customHeight="1" spans="1:8">
      <c r="A94" s="592">
        <v>1100313</v>
      </c>
      <c r="B94" s="595" t="s">
        <v>106</v>
      </c>
      <c r="C94" s="598">
        <v>2599</v>
      </c>
      <c r="D94" s="590">
        <v>2114</v>
      </c>
      <c r="E94" s="590">
        <v>7764</v>
      </c>
      <c r="F94" s="591">
        <f t="shared" si="11"/>
        <v>298.73028087726</v>
      </c>
      <c r="G94" s="591">
        <f t="shared" si="12"/>
        <v>367.265846736045</v>
      </c>
      <c r="H94" s="586" t="str">
        <f t="shared" si="13"/>
        <v>是</v>
      </c>
    </row>
    <row r="95" ht="37" customHeight="1" spans="1:8">
      <c r="A95" s="592">
        <v>1100314</v>
      </c>
      <c r="B95" s="595" t="s">
        <v>107</v>
      </c>
      <c r="C95" s="598">
        <v>498</v>
      </c>
      <c r="D95" s="590">
        <v>498</v>
      </c>
      <c r="E95" s="590">
        <v>472</v>
      </c>
      <c r="F95" s="591">
        <f t="shared" si="11"/>
        <v>94.7791164658635</v>
      </c>
      <c r="G95" s="591">
        <f t="shared" si="12"/>
        <v>94.7791164658635</v>
      </c>
      <c r="H95" s="586" t="str">
        <f t="shared" si="13"/>
        <v>是</v>
      </c>
    </row>
    <row r="96" ht="37" customHeight="1" spans="1:8">
      <c r="A96" s="592">
        <v>1100315</v>
      </c>
      <c r="B96" s="595" t="s">
        <v>108</v>
      </c>
      <c r="C96" s="598"/>
      <c r="D96" s="598"/>
      <c r="E96" s="590"/>
      <c r="F96" s="591">
        <f t="shared" si="11"/>
        <v>0</v>
      </c>
      <c r="G96" s="591">
        <f t="shared" si="12"/>
        <v>0</v>
      </c>
      <c r="H96" s="586" t="str">
        <f t="shared" si="13"/>
        <v>否</v>
      </c>
    </row>
    <row r="97" ht="37" customHeight="1" spans="1:8">
      <c r="A97" s="592">
        <v>1100316</v>
      </c>
      <c r="B97" s="595" t="s">
        <v>109</v>
      </c>
      <c r="C97" s="598"/>
      <c r="D97" s="598"/>
      <c r="E97" s="590"/>
      <c r="F97" s="591">
        <f t="shared" si="11"/>
        <v>0</v>
      </c>
      <c r="G97" s="591">
        <f t="shared" si="12"/>
        <v>0</v>
      </c>
      <c r="H97" s="586" t="str">
        <f t="shared" si="13"/>
        <v>否</v>
      </c>
    </row>
    <row r="98" s="181" customFormat="1" ht="37" customHeight="1" spans="1:8">
      <c r="A98" s="296">
        <v>1100317</v>
      </c>
      <c r="B98" s="595" t="s">
        <v>110</v>
      </c>
      <c r="C98" s="600"/>
      <c r="D98" s="600"/>
      <c r="E98" s="601"/>
      <c r="F98" s="591">
        <f t="shared" si="11"/>
        <v>0</v>
      </c>
      <c r="G98" s="591">
        <f t="shared" si="12"/>
        <v>0</v>
      </c>
      <c r="H98" s="597" t="str">
        <f t="shared" si="13"/>
        <v>否</v>
      </c>
    </row>
    <row r="99" ht="37" customHeight="1" spans="1:8">
      <c r="A99" s="592">
        <v>1100320</v>
      </c>
      <c r="B99" s="595" t="s">
        <v>111</v>
      </c>
      <c r="C99" s="598">
        <v>82</v>
      </c>
      <c r="D99" s="590">
        <v>82</v>
      </c>
      <c r="E99" s="590">
        <v>57</v>
      </c>
      <c r="F99" s="591">
        <f t="shared" si="11"/>
        <v>69.5121951219512</v>
      </c>
      <c r="G99" s="591">
        <f t="shared" si="12"/>
        <v>69.5121951219512</v>
      </c>
      <c r="H99" s="586" t="str">
        <f t="shared" si="13"/>
        <v>是</v>
      </c>
    </row>
    <row r="100" ht="37" customHeight="1" spans="1:8">
      <c r="A100" s="592">
        <v>1100321</v>
      </c>
      <c r="B100" s="595" t="s">
        <v>112</v>
      </c>
      <c r="C100" s="598">
        <v>3282</v>
      </c>
      <c r="D100" s="590">
        <v>3282</v>
      </c>
      <c r="E100" s="590">
        <v>499</v>
      </c>
      <c r="F100" s="591">
        <f t="shared" si="11"/>
        <v>15.2041438147471</v>
      </c>
      <c r="G100" s="591">
        <f t="shared" si="12"/>
        <v>15.2041438147471</v>
      </c>
      <c r="H100" s="586" t="str">
        <f t="shared" si="13"/>
        <v>是</v>
      </c>
    </row>
    <row r="101" ht="37" customHeight="1" spans="1:8">
      <c r="A101" s="592">
        <v>1100322</v>
      </c>
      <c r="B101" s="595" t="s">
        <v>113</v>
      </c>
      <c r="C101" s="598">
        <v>17</v>
      </c>
      <c r="D101" s="590">
        <v>17</v>
      </c>
      <c r="E101" s="590">
        <v>12</v>
      </c>
      <c r="F101" s="591">
        <f t="shared" si="11"/>
        <v>70.5882352941177</v>
      </c>
      <c r="G101" s="591">
        <f t="shared" si="12"/>
        <v>70.5882352941177</v>
      </c>
      <c r="H101" s="586" t="str">
        <f t="shared" si="13"/>
        <v>是</v>
      </c>
    </row>
    <row r="102" ht="37" customHeight="1" spans="1:8">
      <c r="A102" s="592">
        <v>1100324</v>
      </c>
      <c r="B102" s="595" t="s">
        <v>114</v>
      </c>
      <c r="C102" s="598">
        <v>330</v>
      </c>
      <c r="D102" s="590">
        <v>330</v>
      </c>
      <c r="E102" s="590">
        <v>431</v>
      </c>
      <c r="F102" s="591">
        <f t="shared" si="11"/>
        <v>130.606060606061</v>
      </c>
      <c r="G102" s="591">
        <f t="shared" si="12"/>
        <v>130.606060606061</v>
      </c>
      <c r="H102" s="586" t="str">
        <f t="shared" si="13"/>
        <v>是</v>
      </c>
    </row>
    <row r="103" ht="37" customHeight="1" spans="1:8">
      <c r="A103" s="592">
        <v>1100399</v>
      </c>
      <c r="B103" s="595" t="s">
        <v>40</v>
      </c>
      <c r="C103" s="598"/>
      <c r="D103" s="598"/>
      <c r="E103" s="590">
        <v>100</v>
      </c>
      <c r="F103" s="591">
        <f t="shared" si="11"/>
        <v>0</v>
      </c>
      <c r="G103" s="591">
        <f t="shared" si="12"/>
        <v>0</v>
      </c>
      <c r="H103" s="586" t="str">
        <f t="shared" si="13"/>
        <v>是</v>
      </c>
    </row>
    <row r="104" ht="37" customHeight="1" spans="1:8">
      <c r="A104" s="592">
        <v>11008</v>
      </c>
      <c r="B104" s="589" t="s">
        <v>115</v>
      </c>
      <c r="C104" s="598">
        <v>9000</v>
      </c>
      <c r="D104" s="598">
        <v>11270</v>
      </c>
      <c r="E104" s="590">
        <f>'01-2'!C48</f>
        <v>11270</v>
      </c>
      <c r="F104" s="591">
        <f t="shared" si="11"/>
        <v>125.222222222222</v>
      </c>
      <c r="G104" s="591">
        <f t="shared" si="12"/>
        <v>100</v>
      </c>
      <c r="H104" s="586" t="str">
        <f>IF(LEN(A104)&lt;=5,IF(B104&lt;&gt;"",IF(SUM(C104:E104)&gt;0,"是","否"),"否"),"否")</f>
        <v>是</v>
      </c>
    </row>
    <row r="105" ht="37" customHeight="1" spans="1:8">
      <c r="A105" s="592">
        <v>11009</v>
      </c>
      <c r="B105" s="589" t="s">
        <v>116</v>
      </c>
      <c r="C105" s="590">
        <f>SUM(C106:C108)</f>
        <v>0</v>
      </c>
      <c r="D105" s="590">
        <f>SUM(D106:D108)</f>
        <v>11288</v>
      </c>
      <c r="E105" s="590">
        <f>SUM(E106:E108)</f>
        <v>924</v>
      </c>
      <c r="F105" s="591">
        <f t="shared" si="11"/>
        <v>0</v>
      </c>
      <c r="G105" s="591">
        <f t="shared" si="12"/>
        <v>8.18568391211906</v>
      </c>
      <c r="H105" s="586" t="str">
        <f>IF(LEN(A105)&lt;=5,IF(B105&lt;&gt;"",IF(SUM(C105:E105)&gt;0,"是","否"),"否"),"是")</f>
        <v>是</v>
      </c>
    </row>
    <row r="106" ht="37" customHeight="1" spans="1:8">
      <c r="A106" s="592">
        <v>110090102</v>
      </c>
      <c r="B106" s="595" t="s">
        <v>117</v>
      </c>
      <c r="C106" s="598"/>
      <c r="D106" s="590">
        <v>8000</v>
      </c>
      <c r="E106" s="590">
        <f>'05'!E350</f>
        <v>924</v>
      </c>
      <c r="F106" s="591">
        <f t="shared" si="11"/>
        <v>0</v>
      </c>
      <c r="G106" s="591">
        <f t="shared" si="12"/>
        <v>11.55</v>
      </c>
      <c r="H106" s="586" t="str">
        <f>IF(LEN(A106)&lt;=5,IF(B106&lt;&gt;"",IF(SUM(C106:E106)&gt;0,"是","否"),"否"),"是")</f>
        <v>是</v>
      </c>
    </row>
    <row r="107" ht="37" customHeight="1" spans="1:8">
      <c r="A107" s="592">
        <v>110090103</v>
      </c>
      <c r="B107" s="595" t="s">
        <v>118</v>
      </c>
      <c r="C107" s="598"/>
      <c r="D107" s="590">
        <v>3288</v>
      </c>
      <c r="E107" s="590">
        <f>'07'!D29</f>
        <v>0</v>
      </c>
      <c r="F107" s="591">
        <f t="shared" si="11"/>
        <v>0</v>
      </c>
      <c r="G107" s="591">
        <f t="shared" si="12"/>
        <v>0</v>
      </c>
      <c r="H107" s="586" t="str">
        <f>IF(LEN(A107)&lt;=5,IF(B107&lt;&gt;"",IF(SUM(C107:E107)&gt;0,"是","否"),"否"),"是")</f>
        <v>是</v>
      </c>
    </row>
    <row r="108" ht="37" customHeight="1" spans="1:8">
      <c r="A108" s="592">
        <v>110090199</v>
      </c>
      <c r="B108" s="595" t="s">
        <v>119</v>
      </c>
      <c r="C108" s="598"/>
      <c r="D108" s="598"/>
      <c r="E108" s="590"/>
      <c r="F108" s="591">
        <f t="shared" si="11"/>
        <v>0</v>
      </c>
      <c r="G108" s="591">
        <f t="shared" si="12"/>
        <v>0</v>
      </c>
      <c r="H108" s="586" t="str">
        <f>IF(LEN(A108)&lt;=5,IF(B108&lt;&gt;"",IF(SUM(C108:E108)&gt;0,"是","否"),"否"),"是")</f>
        <v>是</v>
      </c>
    </row>
    <row r="109" ht="37" customHeight="1" spans="1:8">
      <c r="A109" s="401" t="s">
        <v>120</v>
      </c>
      <c r="B109" s="595" t="s">
        <v>121</v>
      </c>
      <c r="C109" s="598">
        <f>C110</f>
        <v>400</v>
      </c>
      <c r="D109" s="598">
        <f>D110</f>
        <v>27440</v>
      </c>
      <c r="E109" s="598">
        <f>E110</f>
        <v>28440</v>
      </c>
      <c r="F109" s="591">
        <f t="shared" si="11"/>
        <v>7110</v>
      </c>
      <c r="G109" s="591">
        <f t="shared" si="12"/>
        <v>103.644314868805</v>
      </c>
      <c r="H109" s="586" t="str">
        <f>IF(LEN(A109)&lt;=5,IF(B109&lt;&gt;"",IF(SUM(C109:E109)&gt;0,"是","否"),"否"),"是")</f>
        <v>是</v>
      </c>
    </row>
    <row r="110" ht="37" customHeight="1" spans="1:8">
      <c r="A110" s="401" t="s">
        <v>122</v>
      </c>
      <c r="B110" s="595" t="s">
        <v>123</v>
      </c>
      <c r="C110" s="598">
        <f>SUM(C111:C113)</f>
        <v>400</v>
      </c>
      <c r="D110" s="598">
        <f>SUM(D111:D113)</f>
        <v>27440</v>
      </c>
      <c r="E110" s="598">
        <f>SUM(E111:E113)</f>
        <v>28440</v>
      </c>
      <c r="F110" s="591">
        <f t="shared" si="11"/>
        <v>7110</v>
      </c>
      <c r="G110" s="591">
        <f t="shared" si="12"/>
        <v>103.644314868805</v>
      </c>
      <c r="H110" s="586" t="str">
        <f t="shared" ref="H110:H113" si="14">IF(LEN(A110)&lt;=5,IF(B110&lt;&gt;"",IF(SUM(C110:E110)&gt;0,"是","否"),"否"),"否")</f>
        <v>否</v>
      </c>
    </row>
    <row r="111" ht="37" customHeight="1" spans="1:8">
      <c r="A111" s="401" t="s">
        <v>124</v>
      </c>
      <c r="B111" s="595" t="s">
        <v>125</v>
      </c>
      <c r="C111" s="598"/>
      <c r="D111" s="598"/>
      <c r="E111" s="590"/>
      <c r="F111" s="591">
        <f t="shared" si="11"/>
        <v>0</v>
      </c>
      <c r="G111" s="591">
        <f t="shared" si="12"/>
        <v>0</v>
      </c>
      <c r="H111" s="586" t="str">
        <f t="shared" si="14"/>
        <v>否</v>
      </c>
    </row>
    <row r="112" ht="37" customHeight="1" spans="1:8">
      <c r="A112" s="401">
        <v>11011010102</v>
      </c>
      <c r="B112" s="595" t="s">
        <v>126</v>
      </c>
      <c r="C112" s="598">
        <v>400</v>
      </c>
      <c r="D112" s="600">
        <v>27440</v>
      </c>
      <c r="E112" s="590">
        <v>28440</v>
      </c>
      <c r="F112" s="591">
        <f t="shared" si="11"/>
        <v>7110</v>
      </c>
      <c r="G112" s="591">
        <f t="shared" si="12"/>
        <v>103.644314868805</v>
      </c>
      <c r="H112" s="586" t="str">
        <f t="shared" si="14"/>
        <v>否</v>
      </c>
    </row>
    <row r="113" ht="37" customHeight="1" spans="1:12">
      <c r="A113" s="401" t="s">
        <v>127</v>
      </c>
      <c r="B113" s="595" t="s">
        <v>128</v>
      </c>
      <c r="C113" s="598"/>
      <c r="D113" s="598"/>
      <c r="E113" s="590"/>
      <c r="F113" s="591">
        <f t="shared" si="11"/>
        <v>0</v>
      </c>
      <c r="G113" s="591">
        <f t="shared" si="12"/>
        <v>0</v>
      </c>
      <c r="H113" s="586" t="str">
        <f t="shared" si="14"/>
        <v>否</v>
      </c>
    </row>
    <row r="114" ht="37" customHeight="1" spans="1:12">
      <c r="A114" s="602">
        <v>11021</v>
      </c>
      <c r="B114" s="589" t="s">
        <v>129</v>
      </c>
      <c r="C114" s="598">
        <f>SUM(C115:C118)</f>
        <v>0</v>
      </c>
      <c r="D114" s="598">
        <f>SUM(D115:D118)</f>
        <v>0</v>
      </c>
      <c r="E114" s="590">
        <f>SUM(E115:E118)</f>
        <v>0</v>
      </c>
      <c r="F114" s="591">
        <f t="shared" si="11"/>
        <v>0</v>
      </c>
      <c r="G114" s="591">
        <f t="shared" si="12"/>
        <v>0</v>
      </c>
      <c r="H114" s="586" t="str">
        <f t="shared" ref="H114:H120" si="15">IF(LEN(A114)&lt;=5,IF(B114&lt;&gt;"",IF(SUM(C114:E114)&gt;0,"是","否"),"否"),"否")</f>
        <v>否</v>
      </c>
    </row>
    <row r="115" s="181" customFormat="1" ht="37" customHeight="1" spans="1:12">
      <c r="A115" s="402">
        <v>1102101</v>
      </c>
      <c r="B115" s="595" t="s">
        <v>130</v>
      </c>
      <c r="C115" s="600"/>
      <c r="D115" s="600"/>
      <c r="E115" s="601"/>
      <c r="F115" s="591">
        <f t="shared" si="11"/>
        <v>0</v>
      </c>
      <c r="G115" s="591">
        <f t="shared" si="12"/>
        <v>0</v>
      </c>
      <c r="H115" s="597" t="str">
        <f t="shared" si="15"/>
        <v>否</v>
      </c>
    </row>
    <row r="116" s="181" customFormat="1" ht="37" customHeight="1" spans="1:12">
      <c r="A116" s="402">
        <v>1102102</v>
      </c>
      <c r="B116" s="595" t="s">
        <v>131</v>
      </c>
      <c r="C116" s="600"/>
      <c r="D116" s="600"/>
      <c r="E116" s="601"/>
      <c r="F116" s="591">
        <f t="shared" si="11"/>
        <v>0</v>
      </c>
      <c r="G116" s="591">
        <f t="shared" si="12"/>
        <v>0</v>
      </c>
      <c r="H116" s="597" t="str">
        <f t="shared" si="15"/>
        <v>否</v>
      </c>
    </row>
    <row r="117" s="181" customFormat="1" ht="37" customHeight="1" spans="1:12">
      <c r="A117" s="402">
        <v>1102103</v>
      </c>
      <c r="B117" s="595" t="s">
        <v>132</v>
      </c>
      <c r="C117" s="600"/>
      <c r="D117" s="600"/>
      <c r="E117" s="601"/>
      <c r="F117" s="591">
        <f t="shared" si="11"/>
        <v>0</v>
      </c>
      <c r="G117" s="591">
        <f t="shared" si="12"/>
        <v>0</v>
      </c>
      <c r="H117" s="597" t="str">
        <f t="shared" si="15"/>
        <v>否</v>
      </c>
    </row>
    <row r="118" s="181" customFormat="1" ht="37" customHeight="1" spans="1:12">
      <c r="A118" s="402">
        <v>1102199</v>
      </c>
      <c r="B118" s="595" t="s">
        <v>133</v>
      </c>
      <c r="C118" s="600"/>
      <c r="D118" s="600"/>
      <c r="E118" s="601"/>
      <c r="F118" s="591">
        <f t="shared" si="11"/>
        <v>0</v>
      </c>
      <c r="G118" s="591">
        <f t="shared" si="12"/>
        <v>0</v>
      </c>
      <c r="H118" s="597" t="str">
        <f t="shared" si="15"/>
        <v>否</v>
      </c>
    </row>
    <row r="119" ht="37" customHeight="1" spans="1:12">
      <c r="A119" s="602">
        <v>11015</v>
      </c>
      <c r="B119" s="589" t="s">
        <v>134</v>
      </c>
      <c r="C119" s="598">
        <v>4299</v>
      </c>
      <c r="D119" s="598"/>
      <c r="E119" s="590">
        <v>2821</v>
      </c>
      <c r="F119" s="591">
        <f t="shared" si="11"/>
        <v>65.6199116073505</v>
      </c>
      <c r="G119" s="591">
        <f t="shared" si="12"/>
        <v>0</v>
      </c>
      <c r="H119" s="586" t="str">
        <f t="shared" si="15"/>
        <v>是</v>
      </c>
    </row>
    <row r="120" s="574" customFormat="1" ht="37" customHeight="1" spans="1:12">
      <c r="A120" s="603"/>
      <c r="B120" s="604" t="s">
        <v>135</v>
      </c>
      <c r="C120" s="584">
        <f>SUM(C30,C31,C38)</f>
        <v>255122</v>
      </c>
      <c r="D120" s="584">
        <f>SUM(D30,D31,D38)</f>
        <v>233425</v>
      </c>
      <c r="E120" s="584">
        <f>SUM(E30,E31,E38)</f>
        <v>296498</v>
      </c>
      <c r="F120" s="585">
        <f t="shared" si="11"/>
        <v>116.218123094049</v>
      </c>
      <c r="G120" s="585">
        <f t="shared" si="12"/>
        <v>127.020670450894</v>
      </c>
      <c r="H120" s="586" t="str">
        <f t="shared" si="15"/>
        <v>是</v>
      </c>
      <c r="I120" s="325"/>
      <c r="J120" s="325"/>
      <c r="K120" s="325"/>
      <c r="L120" s="325" t="b">
        <f>E120='01-2'!E49</f>
        <v>1</v>
      </c>
    </row>
    <row r="121" s="574" customFormat="1" ht="87" customHeight="1" spans="1:12">
      <c r="A121" s="605"/>
      <c r="B121" s="606"/>
      <c r="C121" s="606"/>
      <c r="D121" s="606"/>
      <c r="E121" s="606"/>
      <c r="F121" s="606"/>
      <c r="G121" s="606"/>
      <c r="H121" s="586"/>
      <c r="I121" s="325"/>
      <c r="J121" s="325"/>
      <c r="L121" s="607">
        <f>E120-'01-2'!E49</f>
        <v>0</v>
      </c>
    </row>
    <row r="122" ht="24" customHeight="1" spans="1:12">
      <c r="B122" s="608"/>
      <c r="C122" s="608"/>
      <c r="D122" s="608"/>
      <c r="E122" s="608"/>
      <c r="F122" s="608"/>
      <c r="G122" s="608"/>
    </row>
    <row r="124" ht="53.1" customHeight="1" spans="1:12">
      <c r="B124" s="609" t="s">
        <v>136</v>
      </c>
      <c r="C124" s="609" t="b">
        <f>C120='01-2'!C49</f>
        <v>1</v>
      </c>
      <c r="D124" s="609" t="b">
        <f>D120='01-2'!D49</f>
        <v>1</v>
      </c>
      <c r="E124" s="609" t="b">
        <f>E120='01-2'!E49</f>
        <v>1</v>
      </c>
    </row>
    <row r="125" ht="30.6" spans="1:12">
      <c r="B125" s="609" t="s">
        <v>137</v>
      </c>
      <c r="C125" s="610">
        <f>C120-'01-2'!C49</f>
        <v>0</v>
      </c>
      <c r="D125" s="611">
        <f>D120-'01-2'!D49</f>
        <v>0</v>
      </c>
      <c r="E125" s="611">
        <f>E120-'01-2'!E49</f>
        <v>0</v>
      </c>
    </row>
    <row r="126" spans="1:12">
      <c r="C126" s="325">
        <f>C120-'01-2'!C49</f>
        <v>0</v>
      </c>
    </row>
  </sheetData>
  <autoFilter xmlns:etc="http://www.wps.cn/officeDocument/2017/etCustomData" ref="A4:L121" etc:filterBottomFollowUsedRange="0">
    <extLst/>
  </autoFilter>
  <mergeCells count="9">
    <mergeCell ref="B1:G1"/>
    <mergeCell ref="D3:E3"/>
    <mergeCell ref="F3:G3"/>
    <mergeCell ref="B121:G121"/>
    <mergeCell ref="B122:G122"/>
    <mergeCell ref="A3:A4"/>
    <mergeCell ref="B3:B4"/>
    <mergeCell ref="C3:C4"/>
    <mergeCell ref="H3:H4"/>
  </mergeCells>
  <conditionalFormatting sqref="F2">
    <cfRule type="cellIs" dxfId="0" priority="283" stopIfTrue="1" operator="lessThanOrEqual">
      <formula>-1</formula>
    </cfRule>
  </conditionalFormatting>
  <conditionalFormatting sqref="G2">
    <cfRule type="cellIs" dxfId="0" priority="274" stopIfTrue="1" operator="lessThanOrEqual">
      <formula>-1</formula>
    </cfRule>
  </conditionalFormatting>
  <conditionalFormatting sqref="B5">
    <cfRule type="expression" dxfId="1" priority="273" stopIfTrue="1">
      <formula>"len($A:$A)=3"</formula>
    </cfRule>
  </conditionalFormatting>
  <conditionalFormatting sqref="B31">
    <cfRule type="expression" dxfId="1" priority="221" stopIfTrue="1">
      <formula>"len($A:$A)=3"</formula>
    </cfRule>
  </conditionalFormatting>
  <conditionalFormatting sqref="C38:E38">
    <cfRule type="expression" dxfId="1" priority="246" stopIfTrue="1">
      <formula>"len($A:$A)=3"</formula>
    </cfRule>
  </conditionalFormatting>
  <conditionalFormatting sqref="E43">
    <cfRule type="expression" dxfId="1" priority="6" stopIfTrue="1">
      <formula>"len($A:$A)=3"</formula>
    </cfRule>
    <cfRule type="expression" dxfId="2" priority="4" stopIfTrue="1">
      <formula>MOD(ROW($B$5:$G$120)-1,25)=0</formula>
    </cfRule>
  </conditionalFormatting>
  <conditionalFormatting sqref="C46:D46">
    <cfRule type="expression" dxfId="2" priority="72" stopIfTrue="1">
      <formula>MOD(ROW($B$5:$G$120)-1,25)=0</formula>
    </cfRule>
    <cfRule type="expression" dxfId="1" priority="73" stopIfTrue="1">
      <formula>"len($A:$A)=3"</formula>
    </cfRule>
  </conditionalFormatting>
  <conditionalFormatting sqref="E46">
    <cfRule type="expression" dxfId="2" priority="14" stopIfTrue="1">
      <formula>MOD(ROW($B$5:$G$120)-1,25)=0</formula>
    </cfRule>
    <cfRule type="expression" dxfId="1" priority="15" stopIfTrue="1">
      <formula>"len($A:$A)=3"</formula>
    </cfRule>
  </conditionalFormatting>
  <conditionalFormatting sqref="A47">
    <cfRule type="expression" dxfId="1" priority="94" stopIfTrue="1">
      <formula>"len($A:$A)=3"</formula>
    </cfRule>
  </conditionalFormatting>
  <conditionalFormatting sqref="B47">
    <cfRule type="expression" dxfId="1" priority="88" stopIfTrue="1">
      <formula>"len($A:$A)=3"</formula>
    </cfRule>
  </conditionalFormatting>
  <conditionalFormatting sqref="D50">
    <cfRule type="expression" dxfId="1" priority="56" stopIfTrue="1">
      <formula>"len($A:$A)=3"</formula>
    </cfRule>
  </conditionalFormatting>
  <conditionalFormatting sqref="D54">
    <cfRule type="expression" dxfId="1" priority="65" stopIfTrue="1">
      <formula>"len($A:$A)=3"</formula>
    </cfRule>
  </conditionalFormatting>
  <conditionalFormatting sqref="D55">
    <cfRule type="expression" dxfId="1" priority="53" stopIfTrue="1">
      <formula>"len($A:$A)=3"</formula>
    </cfRule>
  </conditionalFormatting>
  <conditionalFormatting sqref="D57">
    <cfRule type="expression" dxfId="1" priority="62" stopIfTrue="1">
      <formula>"len($A:$A)=3"</formula>
    </cfRule>
  </conditionalFormatting>
  <conditionalFormatting sqref="D59">
    <cfRule type="expression" dxfId="1" priority="59" stopIfTrue="1">
      <formula>"len($A:$A)=3"</formula>
    </cfRule>
  </conditionalFormatting>
  <conditionalFormatting sqref="B81">
    <cfRule type="expression" dxfId="1" priority="85" stopIfTrue="1">
      <formula>"len($A:$A)=3"</formula>
    </cfRule>
  </conditionalFormatting>
  <conditionalFormatting sqref="D81">
    <cfRule type="expression" dxfId="1" priority="50" stopIfTrue="1">
      <formula>"len($A:$A)=3"</formula>
    </cfRule>
  </conditionalFormatting>
  <conditionalFormatting sqref="D83">
    <cfRule type="expression" dxfId="1" priority="34" stopIfTrue="1">
      <formula>"len($A:$A)=3"</formula>
    </cfRule>
  </conditionalFormatting>
  <conditionalFormatting sqref="D102">
    <cfRule type="expression" dxfId="1" priority="25" stopIfTrue="1">
      <formula>"len($A:$A)=3"</formula>
    </cfRule>
  </conditionalFormatting>
  <conditionalFormatting sqref="D104">
    <cfRule type="expression" dxfId="1" priority="100" stopIfTrue="1">
      <formula>"len($A:$A)=3"</formula>
    </cfRule>
  </conditionalFormatting>
  <conditionalFormatting sqref="D112">
    <cfRule type="expression" dxfId="1" priority="9" stopIfTrue="1">
      <formula>"len($A:$A)=3"</formula>
    </cfRule>
  </conditionalFormatting>
  <conditionalFormatting sqref="D119">
    <cfRule type="expression" dxfId="1" priority="96" stopIfTrue="1">
      <formula>"len($A:$A)=3"</formula>
    </cfRule>
  </conditionalFormatting>
  <conditionalFormatting sqref="C120:E120">
    <cfRule type="expression" dxfId="1" priority="243" stopIfTrue="1">
      <formula>"len($A:$A)=3"</formula>
    </cfRule>
  </conditionalFormatting>
  <conditionalFormatting sqref="C124:E124">
    <cfRule type="containsText" dxfId="3" priority="112" operator="between" text="FALSE">
      <formula>NOT(ISERROR(SEARCH("FALSE",C124)))</formula>
    </cfRule>
  </conditionalFormatting>
  <conditionalFormatting sqref="C125:E125">
    <cfRule type="cellIs" dxfId="4" priority="113" operator="notEqual">
      <formula>0</formula>
    </cfRule>
  </conditionalFormatting>
  <conditionalFormatting sqref="A40:A45">
    <cfRule type="expression" dxfId="1" priority="195" stopIfTrue="1">
      <formula>"len($A:$A)=3"</formula>
    </cfRule>
  </conditionalFormatting>
  <conditionalFormatting sqref="A48:A81">
    <cfRule type="expression" dxfId="1" priority="187" stopIfTrue="1">
      <formula>"len($A:$A)=3"</formula>
    </cfRule>
  </conditionalFormatting>
  <conditionalFormatting sqref="A83:A103">
    <cfRule type="expression" dxfId="1" priority="182" stopIfTrue="1">
      <formula>"len($A:$A)=3"</formula>
    </cfRule>
  </conditionalFormatting>
  <conditionalFormatting sqref="A109:A113">
    <cfRule type="expression" dxfId="1" priority="13" stopIfTrue="1">
      <formula>"len($A:$A)=3"</formula>
    </cfRule>
  </conditionalFormatting>
  <conditionalFormatting sqref="B6:B20">
    <cfRule type="expression" dxfId="1" priority="212" stopIfTrue="1">
      <formula>"len($A:$A)=3"</formula>
    </cfRule>
  </conditionalFormatting>
  <conditionalFormatting sqref="B22:B29">
    <cfRule type="expression" dxfId="1" priority="153" stopIfTrue="1">
      <formula>"len($A:$A)=3"</formula>
    </cfRule>
  </conditionalFormatting>
  <conditionalFormatting sqref="B32:B37">
    <cfRule type="expression" dxfId="1" priority="82" stopIfTrue="1">
      <formula>"len($A:$A)=3"</formula>
    </cfRule>
  </conditionalFormatting>
  <conditionalFormatting sqref="B40:B45">
    <cfRule type="expression" dxfId="1" priority="141" stopIfTrue="1">
      <formula>"len($A:$A)=3"</formula>
    </cfRule>
  </conditionalFormatting>
  <conditionalFormatting sqref="B48:B80">
    <cfRule type="expression" dxfId="1" priority="147" stopIfTrue="1">
      <formula>"len($A:$A)=3"</formula>
    </cfRule>
  </conditionalFormatting>
  <conditionalFormatting sqref="B83:B103">
    <cfRule type="expression" dxfId="1" priority="129" stopIfTrue="1">
      <formula>"len($A:$A)=3"</formula>
    </cfRule>
  </conditionalFormatting>
  <conditionalFormatting sqref="B106:B108">
    <cfRule type="expression" dxfId="1" priority="102" stopIfTrue="1">
      <formula>"len($A:$A)=3"</formula>
    </cfRule>
  </conditionalFormatting>
  <conditionalFormatting sqref="B109:B113">
    <cfRule type="expression" dxfId="1" priority="12" stopIfTrue="1">
      <formula>"len($A:$A)=3"</formula>
    </cfRule>
  </conditionalFormatting>
  <conditionalFormatting sqref="B115:B118">
    <cfRule type="expression" dxfId="1" priority="109" stopIfTrue="1">
      <formula>"len($A:$A)=3"</formula>
    </cfRule>
  </conditionalFormatting>
  <conditionalFormatting sqref="C22:C29">
    <cfRule type="expression" dxfId="1" priority="108" stopIfTrue="1">
      <formula>"len($A:$A)=3"</formula>
    </cfRule>
  </conditionalFormatting>
  <conditionalFormatting sqref="D40:D44">
    <cfRule type="expression" dxfId="1" priority="71" stopIfTrue="1">
      <formula>"len($A:$A)=3"</formula>
    </cfRule>
  </conditionalFormatting>
  <conditionalFormatting sqref="D48:D49">
    <cfRule type="expression" dxfId="1" priority="68" stopIfTrue="1">
      <formula>"len($A:$A)=3"</formula>
    </cfRule>
  </conditionalFormatting>
  <conditionalFormatting sqref="D63:D66">
    <cfRule type="expression" dxfId="1" priority="37" stopIfTrue="1">
      <formula>"len($A:$A)=3"</formula>
    </cfRule>
  </conditionalFormatting>
  <conditionalFormatting sqref="D85:D95">
    <cfRule type="expression" dxfId="1" priority="31" stopIfTrue="1">
      <formula>"len($A:$A)=3"</formula>
    </cfRule>
  </conditionalFormatting>
  <conditionalFormatting sqref="D99:D101">
    <cfRule type="expression" dxfId="1" priority="28" stopIfTrue="1">
      <formula>"len($A:$A)=3"</formula>
    </cfRule>
  </conditionalFormatting>
  <conditionalFormatting sqref="D106:D107">
    <cfRule type="expression" dxfId="1" priority="22" stopIfTrue="1">
      <formula>"len($A:$A)=3"</formula>
    </cfRule>
  </conditionalFormatting>
  <conditionalFormatting sqref="E44:E45">
    <cfRule type="expression" dxfId="1" priority="3" stopIfTrue="1">
      <formula>"len($A:$A)=3"</formula>
    </cfRule>
    <cfRule type="expression" dxfId="2" priority="1" stopIfTrue="1">
      <formula>MOD(ROW($B$5:$G$120)-1,25)=0</formula>
    </cfRule>
  </conditionalFormatting>
  <conditionalFormatting sqref="B1:G5 B6:D20 F6:G20 B21:G21 B22:D29 F22:G29 B30:G39 B40:C44 E40:G42 F43:G46 B45:D45 B46 B47:G47 B48:C50 E48:G50 B51:G53 B54:C55 E54:G55 B56:G56 B57:C57 E57:G57 B58:G58 B59:C59 E59:G59 B60:G62 B63:C66 E63:G66 B67:G80 B81:C81 E81:G81 B82:G82 B83:C83 E83:G83 B84:G84 B85:C95 E85:G95 B96:G98 B99:C102 E99:G102 B103:G105 B106:C107 E106:G107 B108:G108 C109:G111 C112 E112:G112 C113:G113 B114:G120">
    <cfRule type="expression" dxfId="2" priority="77" stopIfTrue="1">
      <formula>MOD(ROW($B$5:$G$120)-1,25)=0</formula>
    </cfRule>
  </conditionalFormatting>
  <conditionalFormatting sqref="A5:B5 A6:A20 A22:A29 A21:B21 A30:B30">
    <cfRule type="expression" dxfId="1" priority="270" stopIfTrue="1">
      <formula>"len($A:$A)=3"</formula>
    </cfRule>
  </conditionalFormatting>
  <conditionalFormatting sqref="C5:E5 C6:C20">
    <cfRule type="expression" dxfId="1" priority="253" stopIfTrue="1">
      <formula>"len($A:$A)=3"</formula>
    </cfRule>
  </conditionalFormatting>
  <conditionalFormatting sqref="C5:E5 C6:C29 C30:E34">
    <cfRule type="expression" dxfId="1" priority="248" stopIfTrue="1">
      <formula>"len($A:$A)=3"</formula>
    </cfRule>
  </conditionalFormatting>
  <conditionalFormatting sqref="A31:B31 A32:A37">
    <cfRule type="expression" dxfId="1" priority="219" stopIfTrue="1">
      <formula>"len($A:$A)=3"</formula>
    </cfRule>
  </conditionalFormatting>
  <conditionalFormatting sqref="C31:E34">
    <cfRule type="expression" dxfId="1" priority="224" stopIfTrue="1">
      <formula>"len($A:$A)=3"</formula>
    </cfRule>
  </conditionalFormatting>
  <conditionalFormatting sqref="C35:E37">
    <cfRule type="expression" dxfId="1" priority="78" stopIfTrue="1">
      <formula>"len($A:$A)=3"</formula>
    </cfRule>
  </conditionalFormatting>
  <conditionalFormatting sqref="A38:B38 A39 A46 A82 B120:E120 B121">
    <cfRule type="expression" dxfId="1" priority="268" stopIfTrue="1">
      <formula>"len($A:$A)=3"</formula>
    </cfRule>
  </conditionalFormatting>
  <conditionalFormatting sqref="B38:E38 A104">
    <cfRule type="expression" dxfId="1" priority="271" stopIfTrue="1">
      <formula>"len($A:$A)=3"</formula>
    </cfRule>
  </conditionalFormatting>
  <conditionalFormatting sqref="A39 A82 A46">
    <cfRule type="expression" dxfId="1" priority="267" stopIfTrue="1">
      <formula>"len($A:$A)=3"</formula>
    </cfRule>
  </conditionalFormatting>
  <conditionalFormatting sqref="B39 B104:B105 B46 B82 B114 B119">
    <cfRule type="expression" dxfId="1" priority="197" stopIfTrue="1">
      <formula>"len($A:$A)=3"</formula>
    </cfRule>
  </conditionalFormatting>
  <conditionalFormatting sqref="C39:E39 C40:C44 E40:E42 C45:D45 C47:E47 C48:C50 E48:E50 C51:E53 C54:C55 E54:E55 C56:E56 C57 E57 C58:E58 C59 E59 C60:E62 C63:C66 E63:E66 C67:E80 C81 C82:D82 E81:E103 E105:E108 E111:E113 C104:C119 D105 D114:E118 D109:E110">
    <cfRule type="expression" dxfId="1" priority="222" stopIfTrue="1">
      <formula>"len($A:$A)=3"</formula>
    </cfRule>
  </conditionalFormatting>
  <conditionalFormatting sqref="C83 C84:D84 C85:C95 C96:D98 C99:C102 C103:D103">
    <cfRule type="expression" dxfId="1" priority="80" stopIfTrue="1">
      <formula>"len($A:$A)=3"</formula>
    </cfRule>
  </conditionalFormatting>
  <conditionalFormatting sqref="A104:A108 A114:A119 A120:B121">
    <cfRule type="expression" dxfId="1" priority="265" stopIfTrue="1">
      <formula>"len($A:$A)=3"</formula>
    </cfRule>
  </conditionalFormatting>
  <conditionalFormatting sqref="D108 D111 D113">
    <cfRule type="expression" dxfId="1" priority="98" stopIfTrue="1">
      <formula>"len($A:$A)=3"</formula>
    </cfRule>
  </conditionalFormatting>
  <dataValidations count="1">
    <dataValidation type="decimal" operator="between" allowBlank="1" showInputMessage="1" showErrorMessage="1" sqref="C46:E46">
      <formula1>-99999999999999</formula1>
      <formula2>99999999999999</formula2>
    </dataValidation>
  </dataValidations>
  <printOptions horizontalCentered="1"/>
  <pageMargins left="0.472222222222222" right="0.393055555555556" top="0.747916666666667" bottom="0.747916666666667" header="0.314583333333333" footer="0.314583333333333"/>
  <pageSetup paperSize="9" scale="45" orientation="portrait" useFirstPageNumber="1"/>
  <headerFooter alignWithMargins="0">
    <oddFooter>&amp;C&amp;18- &amp;P -</oddFooter>
  </headerFooter>
  <rowBreaks count="3" manualBreakCount="3">
    <brk id="43" max="6" man="1"/>
    <brk id="82" max="6" man="1"/>
    <brk id="120" max="16383" man="1"/>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00B0F0"/>
  </sheetPr>
  <dimension ref="A1:I64"/>
  <sheetViews>
    <sheetView showZeros="0" view="pageBreakPreview" zoomScale="40" zoomScaleNormal="70" workbookViewId="0">
      <pane xSplit="2" ySplit="4" topLeftCell="C17" activePane="bottomRight" state="frozen"/>
      <selection/>
      <selection pane="topRight"/>
      <selection pane="bottomLeft"/>
      <selection pane="bottomRight" activeCell="X30" sqref="X30"/>
    </sheetView>
  </sheetViews>
  <sheetFormatPr defaultColWidth="9" defaultRowHeight="15.6"/>
  <cols>
    <col min="1" max="1" width="13.8796296296296" style="260" customWidth="1"/>
    <col min="2" max="2" width="60.3055555555556" style="260" customWidth="1"/>
    <col min="3" max="7" width="20" style="260" customWidth="1"/>
    <col min="8" max="8" width="9.12962962962963" style="260" customWidth="1"/>
    <col min="9" max="9" width="13.8796296296296" style="260" customWidth="1"/>
    <col min="10" max="16384" width="9" style="260"/>
  </cols>
  <sheetData>
    <row r="1" ht="60" customHeight="1" spans="1:8">
      <c r="B1" s="542" t="str">
        <f>YEAR(封面!$B$8)-1&amp;"年通海县地方一般公共预算收支情况表"</f>
        <v>2025年通海县地方一般公共预算收支情况表</v>
      </c>
      <c r="C1" s="542"/>
      <c r="D1" s="542"/>
      <c r="E1" s="542"/>
      <c r="F1" s="542"/>
      <c r="G1" s="542"/>
    </row>
    <row r="2" ht="22.2" spans="1:8">
      <c r="A2" s="256"/>
      <c r="B2" s="543" t="s">
        <v>9</v>
      </c>
      <c r="C2" s="259"/>
      <c r="D2" s="259"/>
      <c r="E2" s="544"/>
      <c r="F2" s="259"/>
      <c r="G2" s="544" t="s">
        <v>10</v>
      </c>
    </row>
    <row r="3" s="354" customFormat="1" ht="36" customHeight="1" spans="1:8">
      <c r="A3" s="266" t="s">
        <v>11</v>
      </c>
      <c r="B3" s="545" t="s">
        <v>12</v>
      </c>
      <c r="C3" s="191" t="str">
        <f>YEAR(封面!$B$8)-2&amp;"年
决算数"</f>
        <v>2024年
决算数</v>
      </c>
      <c r="D3" s="191" t="str">
        <f>YEAR(封面!$B$8)-1&amp;"年"</f>
        <v>2025年</v>
      </c>
      <c r="E3" s="191"/>
      <c r="F3" s="545" t="str">
        <f>YEAR(封面!$B$8)-1&amp;"年执行数比较"</f>
        <v>2025年执行数比较</v>
      </c>
      <c r="G3" s="545"/>
      <c r="H3" s="546" t="s">
        <v>13</v>
      </c>
    </row>
    <row r="4" s="354" customFormat="1" ht="69" customHeight="1" spans="1:8">
      <c r="A4" s="266"/>
      <c r="B4" s="545"/>
      <c r="C4" s="191"/>
      <c r="D4" s="191" t="s">
        <v>14</v>
      </c>
      <c r="E4" s="191" t="s">
        <v>15</v>
      </c>
      <c r="F4" s="191" t="str">
        <f>"为"&amp;YEAR(封面!$B$8)-2&amp;"年决算数的%"</f>
        <v>为2024年决算数的%</v>
      </c>
      <c r="G4" s="191" t="str">
        <f>"为"&amp;YEAR(封面!$B$8)-1&amp;"年预算数的%"</f>
        <v>为2025年预算数的%</v>
      </c>
      <c r="H4" s="546"/>
    </row>
    <row r="5" ht="36.5" customHeight="1" spans="1:8">
      <c r="A5" s="361">
        <v>201</v>
      </c>
      <c r="B5" s="547" t="s">
        <v>138</v>
      </c>
      <c r="C5" s="548">
        <f>SUMIF('02'!$A$5:$A$1367,'01-2'!A5,'02'!$C$5:$C$1367)</f>
        <v>15895</v>
      </c>
      <c r="D5" s="548">
        <f>SUMIF('02'!$A$5:$A$1367,'01-2'!A5,'02'!$D$5:$D$1367)</f>
        <v>18175</v>
      </c>
      <c r="E5" s="548">
        <f>SUMIF('02'!$A$5:$A$1367,'01-2'!A5,'02'!$E$5:$E$1367)</f>
        <v>17667</v>
      </c>
      <c r="F5" s="549">
        <f t="shared" ref="F5:F36" si="0">IFERROR(IF(C5&lt;0,"",IFERROR(E5/C5,0))*100,0)</f>
        <v>111.148159798679</v>
      </c>
      <c r="G5" s="549">
        <f t="shared" ref="G5:G36" si="1">IFERROR(IF(D5&lt;0,"",IFERROR(E5/D5,0))*100,0)</f>
        <v>97.2049518569464</v>
      </c>
      <c r="H5" s="550" t="str">
        <f>IF(LEN(A5)=3,"是",IF(B5&lt;&gt;"",IF(SUM(C5:E5)&lt;&gt;0,"是","否"),"是"))</f>
        <v>是</v>
      </c>
    </row>
    <row r="6" ht="36.5" customHeight="1" spans="1:8">
      <c r="A6" s="361">
        <v>202</v>
      </c>
      <c r="B6" s="551" t="s">
        <v>139</v>
      </c>
      <c r="C6" s="548">
        <f>SUMIF('02'!$A$5:$A$1367,'01-2'!A6,'02'!$C$5:$C$1367)</f>
        <v>0</v>
      </c>
      <c r="D6" s="552">
        <f>SUMIF('02'!$A$5:$A$1367,'01-2'!A6,'02'!$D$5:$D$1367)</f>
        <v>0</v>
      </c>
      <c r="E6" s="548">
        <f>SUMIF('02'!$A$5:$A$1367,'01-2'!A6,'02'!$E$5:$E$1367)</f>
        <v>0</v>
      </c>
      <c r="F6" s="549">
        <f t="shared" si="0"/>
        <v>0</v>
      </c>
      <c r="G6" s="549">
        <f t="shared" si="1"/>
        <v>0</v>
      </c>
      <c r="H6" s="550" t="str">
        <f t="shared" ref="H6:H29" si="2">IF(LEN(A6)=3,"是",IF(B6&lt;&gt;"",IF(SUM(C6:E6)&lt;&gt;0,"是","否"),"是"))</f>
        <v>是</v>
      </c>
    </row>
    <row r="7" ht="36.5" customHeight="1" spans="1:8">
      <c r="A7" s="361">
        <v>203</v>
      </c>
      <c r="B7" s="551" t="s">
        <v>140</v>
      </c>
      <c r="C7" s="548">
        <f>SUMIF('02'!$A$5:$A$1367,'01-2'!A7,'02'!$C$5:$C$1367)</f>
        <v>221</v>
      </c>
      <c r="D7" s="548">
        <f>SUMIF('02'!$A$5:$A$1367,'01-2'!A7,'02'!$D$5:$D$1367)</f>
        <v>89</v>
      </c>
      <c r="E7" s="548">
        <f>SUMIF('02'!$A$5:$A$1367,'01-2'!A7,'02'!$E$5:$E$1367)</f>
        <v>196</v>
      </c>
      <c r="F7" s="549">
        <f t="shared" si="0"/>
        <v>88.6877828054299</v>
      </c>
      <c r="G7" s="549">
        <f t="shared" si="1"/>
        <v>220.224719101124</v>
      </c>
      <c r="H7" s="550" t="str">
        <f t="shared" si="2"/>
        <v>是</v>
      </c>
    </row>
    <row r="8" ht="36.5" customHeight="1" spans="1:8">
      <c r="A8" s="374">
        <v>204</v>
      </c>
      <c r="B8" s="551" t="s">
        <v>141</v>
      </c>
      <c r="C8" s="548">
        <f>SUMIF('02'!$A$5:$A$1367,'01-2'!A8,'02'!$C$5:$C$1367)</f>
        <v>7807</v>
      </c>
      <c r="D8" s="548">
        <f>SUMIF('02'!$A$5:$A$1367,'01-2'!A8,'02'!$D$5:$D$1367)</f>
        <v>8627</v>
      </c>
      <c r="E8" s="548">
        <f>SUMIF('02'!$A$5:$A$1367,'01-2'!A8,'02'!$E$5:$E$1367)</f>
        <v>9104</v>
      </c>
      <c r="F8" s="549">
        <f t="shared" si="0"/>
        <v>116.613295760215</v>
      </c>
      <c r="G8" s="549">
        <f t="shared" si="1"/>
        <v>105.529152660253</v>
      </c>
      <c r="H8" s="550" t="str">
        <f t="shared" si="2"/>
        <v>是</v>
      </c>
    </row>
    <row r="9" ht="36.5" customHeight="1" spans="1:8">
      <c r="A9" s="361">
        <v>205</v>
      </c>
      <c r="B9" s="551" t="s">
        <v>142</v>
      </c>
      <c r="C9" s="548">
        <f>SUMIF('02'!$A$5:$A$1367,'01-2'!A9,'02'!$C$5:$C$1367)</f>
        <v>39774</v>
      </c>
      <c r="D9" s="548">
        <f>SUMIF('02'!$A$5:$A$1367,'01-2'!A9,'02'!$D$5:$D$1367)</f>
        <v>48515</v>
      </c>
      <c r="E9" s="548">
        <f>SUMIF('02'!$A$5:$A$1367,'01-2'!A9,'02'!$E$5:$E$1367)</f>
        <v>43964</v>
      </c>
      <c r="F9" s="549">
        <f t="shared" si="0"/>
        <v>110.534520038216</v>
      </c>
      <c r="G9" s="549">
        <f t="shared" si="1"/>
        <v>90.6193960630733</v>
      </c>
      <c r="H9" s="550" t="str">
        <f t="shared" si="2"/>
        <v>是</v>
      </c>
    </row>
    <row r="10" ht="36.5" customHeight="1" spans="1:8">
      <c r="A10" s="361">
        <v>206</v>
      </c>
      <c r="B10" s="551" t="s">
        <v>143</v>
      </c>
      <c r="C10" s="548">
        <f>SUMIF('02'!$A$5:$A$1367,'01-2'!A10,'02'!$C$5:$C$1367)</f>
        <v>268</v>
      </c>
      <c r="D10" s="548">
        <f>SUMIF('02'!$A$5:$A$1367,'01-2'!A10,'02'!$D$5:$D$1367)</f>
        <v>426</v>
      </c>
      <c r="E10" s="548">
        <f>SUMIF('02'!$A$5:$A$1367,'01-2'!A10,'02'!$E$5:$E$1367)</f>
        <v>4986</v>
      </c>
      <c r="F10" s="549">
        <f t="shared" si="0"/>
        <v>1860.44776119403</v>
      </c>
      <c r="G10" s="549">
        <f t="shared" si="1"/>
        <v>1170.42253521127</v>
      </c>
      <c r="H10" s="550" t="str">
        <f t="shared" si="2"/>
        <v>是</v>
      </c>
    </row>
    <row r="11" ht="36.5" customHeight="1" spans="1:8">
      <c r="A11" s="361">
        <v>207</v>
      </c>
      <c r="B11" s="551" t="s">
        <v>144</v>
      </c>
      <c r="C11" s="548">
        <f>SUMIF('02'!$A$5:$A$1367,'01-2'!A11,'02'!$C$5:$C$1367)</f>
        <v>1584</v>
      </c>
      <c r="D11" s="548">
        <f>SUMIF('02'!$A$5:$A$1367,'01-2'!A11,'02'!$D$5:$D$1367)</f>
        <v>1361</v>
      </c>
      <c r="E11" s="548">
        <f>SUMIF('02'!$A$5:$A$1367,'01-2'!A11,'02'!$E$5:$E$1367)</f>
        <v>1536</v>
      </c>
      <c r="F11" s="549">
        <f t="shared" si="0"/>
        <v>96.969696969697</v>
      </c>
      <c r="G11" s="549">
        <f t="shared" si="1"/>
        <v>112.858192505511</v>
      </c>
      <c r="H11" s="550" t="str">
        <f t="shared" si="2"/>
        <v>是</v>
      </c>
    </row>
    <row r="12" ht="36.5" customHeight="1" spans="1:8">
      <c r="A12" s="361">
        <v>208</v>
      </c>
      <c r="B12" s="551" t="s">
        <v>145</v>
      </c>
      <c r="C12" s="548">
        <f>SUMIF('02'!$A$5:$A$1367,'01-2'!A12,'02'!$C$5:$C$1367)</f>
        <v>36626</v>
      </c>
      <c r="D12" s="548">
        <f>SUMIF('02'!$A$5:$A$1367,'01-2'!A12,'02'!$D$5:$D$1367)</f>
        <v>43085</v>
      </c>
      <c r="E12" s="548">
        <f>SUMIF('02'!$A$5:$A$1367,'01-2'!A12,'02'!$E$5:$E$1367)</f>
        <v>40338</v>
      </c>
      <c r="F12" s="549">
        <f t="shared" si="0"/>
        <v>110.13487686343</v>
      </c>
      <c r="G12" s="549">
        <f t="shared" si="1"/>
        <v>93.6242311709412</v>
      </c>
      <c r="H12" s="550" t="str">
        <f t="shared" si="2"/>
        <v>是</v>
      </c>
    </row>
    <row r="13" ht="36.5" customHeight="1" spans="1:8">
      <c r="A13" s="361">
        <v>210</v>
      </c>
      <c r="B13" s="551" t="s">
        <v>146</v>
      </c>
      <c r="C13" s="548">
        <f>SUMIF('02'!$A$5:$A$1367,'01-2'!A13,'02'!$C$5:$C$1367)</f>
        <v>17213</v>
      </c>
      <c r="D13" s="548">
        <f>SUMIF('02'!$A$5:$A$1367,'01-2'!A13,'02'!$D$5:$D$1367)</f>
        <v>18679</v>
      </c>
      <c r="E13" s="548">
        <f>SUMIF('02'!$A$5:$A$1367,'01-2'!A13,'02'!$E$5:$E$1367)</f>
        <v>21977</v>
      </c>
      <c r="F13" s="549">
        <f t="shared" si="0"/>
        <v>127.676755940278</v>
      </c>
      <c r="G13" s="549">
        <f t="shared" si="1"/>
        <v>117.656191444938</v>
      </c>
      <c r="H13" s="550" t="str">
        <f t="shared" si="2"/>
        <v>是</v>
      </c>
    </row>
    <row r="14" ht="36.5" customHeight="1" spans="1:8">
      <c r="A14" s="361">
        <v>211</v>
      </c>
      <c r="B14" s="551" t="s">
        <v>147</v>
      </c>
      <c r="C14" s="548">
        <f>SUMIF('02'!$A$5:$A$1367,'01-2'!A14,'02'!$C$5:$C$1367)</f>
        <v>23306</v>
      </c>
      <c r="D14" s="548">
        <f>SUMIF('02'!$A$5:$A$1367,'01-2'!A14,'02'!$D$5:$D$1367)</f>
        <v>8710</v>
      </c>
      <c r="E14" s="548">
        <f>SUMIF('02'!$A$5:$A$1367,'01-2'!A14,'02'!$E$5:$E$1367)</f>
        <v>29013</v>
      </c>
      <c r="F14" s="549">
        <f t="shared" si="0"/>
        <v>124.487256500472</v>
      </c>
      <c r="G14" s="549">
        <f t="shared" si="1"/>
        <v>333.099885189437</v>
      </c>
      <c r="H14" s="550" t="str">
        <f t="shared" si="2"/>
        <v>是</v>
      </c>
    </row>
    <row r="15" ht="36.5" customHeight="1" spans="1:8">
      <c r="A15" s="361">
        <v>212</v>
      </c>
      <c r="B15" s="551" t="s">
        <v>148</v>
      </c>
      <c r="C15" s="548">
        <f>SUMIF('02'!$A$5:$A$1367,'01-2'!A15,'02'!$C$5:$C$1367)</f>
        <v>3194</v>
      </c>
      <c r="D15" s="548">
        <f>SUMIF('02'!$A$5:$A$1367,'01-2'!A15,'02'!$D$5:$D$1367)</f>
        <v>4402</v>
      </c>
      <c r="E15" s="548">
        <f>SUMIF('02'!$A$5:$A$1367,'01-2'!A15,'02'!$E$5:$E$1367)</f>
        <v>4312</v>
      </c>
      <c r="F15" s="549">
        <f t="shared" si="0"/>
        <v>135.003130870382</v>
      </c>
      <c r="G15" s="549">
        <f t="shared" si="1"/>
        <v>97.955474784189</v>
      </c>
      <c r="H15" s="550" t="str">
        <f t="shared" si="2"/>
        <v>是</v>
      </c>
    </row>
    <row r="16" ht="36.5" customHeight="1" spans="1:8">
      <c r="A16" s="361">
        <v>213</v>
      </c>
      <c r="B16" s="551" t="s">
        <v>149</v>
      </c>
      <c r="C16" s="548">
        <f>SUMIF('02'!$A$5:$A$1367,'01-2'!A16,'02'!$C$5:$C$1367)</f>
        <v>20150</v>
      </c>
      <c r="D16" s="548">
        <f>SUMIF('02'!$A$5:$A$1367,'01-2'!A16,'02'!$D$5:$D$1367)</f>
        <v>12962</v>
      </c>
      <c r="E16" s="548">
        <f>SUMIF('02'!$A$5:$A$1367,'01-2'!A16,'02'!$E$5:$E$1367)</f>
        <v>24844</v>
      </c>
      <c r="F16" s="549">
        <f t="shared" si="0"/>
        <v>123.295285359801</v>
      </c>
      <c r="G16" s="549">
        <f t="shared" si="1"/>
        <v>191.66795247647</v>
      </c>
      <c r="H16" s="550" t="str">
        <f t="shared" si="2"/>
        <v>是</v>
      </c>
    </row>
    <row r="17" ht="36.5" customHeight="1" spans="1:9">
      <c r="A17" s="361">
        <v>214</v>
      </c>
      <c r="B17" s="551" t="s">
        <v>150</v>
      </c>
      <c r="C17" s="548">
        <f>SUMIF('02'!$A$5:$A$1367,'01-2'!A17,'02'!$C$5:$C$1367)</f>
        <v>741</v>
      </c>
      <c r="D17" s="548">
        <f>SUMIF('02'!$A$5:$A$1367,'01-2'!A17,'02'!$D$5:$D$1367)</f>
        <v>594</v>
      </c>
      <c r="E17" s="548">
        <f>SUMIF('02'!$A$5:$A$1367,'01-2'!A17,'02'!$E$5:$E$1367)</f>
        <v>2060</v>
      </c>
      <c r="F17" s="549">
        <f t="shared" si="0"/>
        <v>278.002699055331</v>
      </c>
      <c r="G17" s="549">
        <f t="shared" si="1"/>
        <v>346.801346801347</v>
      </c>
      <c r="H17" s="550" t="str">
        <f t="shared" si="2"/>
        <v>是</v>
      </c>
    </row>
    <row r="18" ht="36.5" customHeight="1" spans="1:9">
      <c r="A18" s="361">
        <v>215</v>
      </c>
      <c r="B18" s="551" t="s">
        <v>151</v>
      </c>
      <c r="C18" s="548">
        <f>SUMIF('02'!$A$5:$A$1367,'01-2'!A18,'02'!$C$5:$C$1367)</f>
        <v>411</v>
      </c>
      <c r="D18" s="548">
        <f>SUMIF('02'!$A$5:$A$1367,'01-2'!A18,'02'!$D$5:$D$1367)</f>
        <v>440</v>
      </c>
      <c r="E18" s="548">
        <f>SUMIF('02'!$A$5:$A$1367,'01-2'!A18,'02'!$E$5:$E$1367)</f>
        <v>473</v>
      </c>
      <c r="F18" s="549">
        <f t="shared" si="0"/>
        <v>115.085158150852</v>
      </c>
      <c r="G18" s="549">
        <f t="shared" si="1"/>
        <v>107.5</v>
      </c>
      <c r="H18" s="550" t="str">
        <f t="shared" si="2"/>
        <v>是</v>
      </c>
    </row>
    <row r="19" ht="36.5" customHeight="1" spans="1:9">
      <c r="A19" s="361">
        <v>216</v>
      </c>
      <c r="B19" s="551" t="s">
        <v>152</v>
      </c>
      <c r="C19" s="548">
        <f>SUMIF('02'!$A$5:$A$1367,'01-2'!A19,'02'!$C$5:$C$1367)</f>
        <v>171</v>
      </c>
      <c r="D19" s="548">
        <f>SUMIF('02'!$A$5:$A$1367,'01-2'!A19,'02'!$D$5:$D$1367)</f>
        <v>224</v>
      </c>
      <c r="E19" s="548">
        <f>SUMIF('02'!$A$5:$A$1367,'01-2'!A19,'02'!$E$5:$E$1367)</f>
        <v>198</v>
      </c>
      <c r="F19" s="549">
        <f t="shared" si="0"/>
        <v>115.789473684211</v>
      </c>
      <c r="G19" s="549">
        <f t="shared" si="1"/>
        <v>88.3928571428571</v>
      </c>
      <c r="H19" s="550" t="str">
        <f t="shared" si="2"/>
        <v>是</v>
      </c>
    </row>
    <row r="20" ht="36.5" customHeight="1" spans="1:9">
      <c r="A20" s="361">
        <v>217</v>
      </c>
      <c r="B20" s="551" t="s">
        <v>153</v>
      </c>
      <c r="C20" s="548">
        <f>SUMIF('02'!$A$5:$A$1367,'01-2'!A20,'02'!$C$5:$C$1367)</f>
        <v>21</v>
      </c>
      <c r="D20" s="548">
        <f>SUMIF('02'!$A$5:$A$1367,'01-2'!A20,'02'!$D$5:$D$1367)</f>
        <v>4</v>
      </c>
      <c r="E20" s="548">
        <f>SUMIF('02'!$A$5:$A$1367,'01-2'!A20,'02'!$E$5:$E$1367)</f>
        <v>21</v>
      </c>
      <c r="F20" s="549">
        <f t="shared" si="0"/>
        <v>100</v>
      </c>
      <c r="G20" s="549">
        <f t="shared" si="1"/>
        <v>525</v>
      </c>
      <c r="H20" s="550" t="str">
        <f t="shared" si="2"/>
        <v>是</v>
      </c>
    </row>
    <row r="21" ht="36.5" customHeight="1" spans="1:9">
      <c r="A21" s="361">
        <v>219</v>
      </c>
      <c r="B21" s="551" t="s">
        <v>154</v>
      </c>
      <c r="C21" s="548">
        <f>SUMIF('02'!$A$5:$A$1367,'01-2'!A21,'02'!$C$5:$C$1367)</f>
        <v>0</v>
      </c>
      <c r="D21" s="548">
        <f>SUMIF('02'!$A$5:$A$1367,'01-2'!A21,'02'!$D$5:$D$1367)</f>
        <v>0</v>
      </c>
      <c r="E21" s="548">
        <f>SUMIF('02'!$A$5:$A$1367,'01-2'!A21,'02'!$E$5:$E$1367)</f>
        <v>0</v>
      </c>
      <c r="F21" s="549">
        <f t="shared" si="0"/>
        <v>0</v>
      </c>
      <c r="G21" s="549">
        <f t="shared" si="1"/>
        <v>0</v>
      </c>
      <c r="H21" s="550" t="str">
        <f t="shared" si="2"/>
        <v>是</v>
      </c>
    </row>
    <row r="22" ht="36.5" customHeight="1" spans="1:9">
      <c r="A22" s="361">
        <v>220</v>
      </c>
      <c r="B22" s="551" t="s">
        <v>155</v>
      </c>
      <c r="C22" s="548">
        <f>SUMIF('02'!$A$5:$A$1367,'01-2'!A22,'02'!$C$5:$C$1367)</f>
        <v>1372</v>
      </c>
      <c r="D22" s="548">
        <f>SUMIF('02'!$A$5:$A$1367,'01-2'!A22,'02'!$D$5:$D$1367)</f>
        <v>2091</v>
      </c>
      <c r="E22" s="548">
        <f>SUMIF('02'!$A$5:$A$1367,'01-2'!A22,'02'!$E$5:$E$1367)</f>
        <v>1275</v>
      </c>
      <c r="F22" s="549">
        <f t="shared" si="0"/>
        <v>92.9300291545189</v>
      </c>
      <c r="G22" s="549">
        <f t="shared" si="1"/>
        <v>60.9756097560976</v>
      </c>
      <c r="H22" s="550" t="str">
        <f t="shared" si="2"/>
        <v>是</v>
      </c>
    </row>
    <row r="23" ht="36.5" customHeight="1" spans="1:9">
      <c r="A23" s="361">
        <v>221</v>
      </c>
      <c r="B23" s="551" t="s">
        <v>156</v>
      </c>
      <c r="C23" s="548">
        <f>SUMIF('02'!$A$5:$A$1367,'01-2'!A23,'02'!$C$5:$C$1367)</f>
        <v>6578</v>
      </c>
      <c r="D23" s="548">
        <f>SUMIF('02'!$A$5:$A$1367,'01-2'!A23,'02'!$D$5:$D$1367)</f>
        <v>11666</v>
      </c>
      <c r="E23" s="548">
        <f>SUMIF('02'!$A$5:$A$1367,'01-2'!A23,'02'!$E$5:$E$1367)</f>
        <v>14367</v>
      </c>
      <c r="F23" s="549">
        <f t="shared" si="0"/>
        <v>218.409851018547</v>
      </c>
      <c r="G23" s="549">
        <f t="shared" si="1"/>
        <v>123.152751585805</v>
      </c>
      <c r="H23" s="550" t="str">
        <f t="shared" si="2"/>
        <v>是</v>
      </c>
    </row>
    <row r="24" ht="36.5" customHeight="1" spans="1:9">
      <c r="A24" s="361">
        <v>222</v>
      </c>
      <c r="B24" s="551" t="s">
        <v>157</v>
      </c>
      <c r="C24" s="548">
        <f>SUMIF('02'!$A$5:$A$1367,'01-2'!A24,'02'!$C$5:$C$1367)</f>
        <v>245</v>
      </c>
      <c r="D24" s="548">
        <f>SUMIF('02'!$A$5:$A$1367,'01-2'!A24,'02'!$D$5:$D$1367)</f>
        <v>190</v>
      </c>
      <c r="E24" s="548">
        <f>SUMIF('02'!$A$5:$A$1367,'01-2'!A24,'02'!$E$5:$E$1367)</f>
        <v>195</v>
      </c>
      <c r="F24" s="549">
        <f t="shared" si="0"/>
        <v>79.5918367346939</v>
      </c>
      <c r="G24" s="549">
        <f t="shared" si="1"/>
        <v>102.631578947368</v>
      </c>
      <c r="H24" s="550" t="str">
        <f t="shared" si="2"/>
        <v>是</v>
      </c>
    </row>
    <row r="25" ht="36.5" customHeight="1" spans="1:9">
      <c r="A25" s="361">
        <v>224</v>
      </c>
      <c r="B25" s="551" t="s">
        <v>158</v>
      </c>
      <c r="C25" s="548">
        <f>SUMIF('02'!$A$5:$A$1367,'01-2'!A25,'02'!$C$5:$C$1367)</f>
        <v>1573</v>
      </c>
      <c r="D25" s="548">
        <f>SUMIF('02'!$A$5:$A$1367,'01-2'!A25,'02'!$D$5:$D$1367)</f>
        <v>2464</v>
      </c>
      <c r="E25" s="548">
        <f>SUMIF('02'!$A$5:$A$1367,'01-2'!A25,'02'!$E$5:$E$1367)</f>
        <v>2629</v>
      </c>
      <c r="F25" s="549">
        <f t="shared" si="0"/>
        <v>167.132867132867</v>
      </c>
      <c r="G25" s="549">
        <f t="shared" si="1"/>
        <v>106.696428571429</v>
      </c>
      <c r="H25" s="550" t="str">
        <f t="shared" si="2"/>
        <v>是</v>
      </c>
    </row>
    <row r="26" ht="36.5" customHeight="1" spans="1:9">
      <c r="A26" s="361">
        <v>227</v>
      </c>
      <c r="B26" s="551" t="s">
        <v>159</v>
      </c>
      <c r="C26" s="548">
        <f>SUMIF('02'!$A$5:$A$1367,'01-2'!A26,'02'!$C$5:$C$1367)</f>
        <v>0</v>
      </c>
      <c r="D26" s="548">
        <f>SUMIF('02'!$A$5:$A$1367,'01-2'!A26,'02'!$D$5:$D$1367)</f>
        <v>1900</v>
      </c>
      <c r="E26" s="548">
        <f>SUMIF('02'!$A$5:$A$1367,'01-2'!A26,'02'!$E$5:$E$1367)</f>
        <v>0</v>
      </c>
      <c r="F26" s="549">
        <f t="shared" si="0"/>
        <v>0</v>
      </c>
      <c r="G26" s="549">
        <f t="shared" si="1"/>
        <v>0</v>
      </c>
      <c r="H26" s="550" t="str">
        <f t="shared" si="2"/>
        <v>是</v>
      </c>
    </row>
    <row r="27" ht="36.5" customHeight="1" spans="1:9">
      <c r="A27" s="361">
        <v>232</v>
      </c>
      <c r="B27" s="551" t="s">
        <v>160</v>
      </c>
      <c r="C27" s="548">
        <f>SUMIF('02'!$A$5:$A$1367,'01-2'!A27,'02'!$C$5:$C$1367)</f>
        <v>4023</v>
      </c>
      <c r="D27" s="548">
        <f>SUMIF('02'!$A$5:$A$1367,'01-2'!A27,'02'!$D$5:$D$1367)</f>
        <v>4411</v>
      </c>
      <c r="E27" s="548">
        <f>SUMIF('02'!$A$5:$A$1367,'01-2'!A27,'02'!$E$5:$E$1367)</f>
        <v>3989</v>
      </c>
      <c r="F27" s="549">
        <f t="shared" si="0"/>
        <v>99.1548595575441</v>
      </c>
      <c r="G27" s="549">
        <f t="shared" si="1"/>
        <v>90.4330083881206</v>
      </c>
      <c r="H27" s="550" t="str">
        <f t="shared" si="2"/>
        <v>是</v>
      </c>
    </row>
    <row r="28" s="324" customFormat="1" ht="36.5" customHeight="1" spans="1:9">
      <c r="A28" s="361">
        <v>233</v>
      </c>
      <c r="B28" s="551" t="s">
        <v>161</v>
      </c>
      <c r="C28" s="548">
        <f>SUMIF('02'!$A$5:$A$1367,'01-2'!A28,'02'!$C$5:$C$1367)</f>
        <v>1</v>
      </c>
      <c r="D28" s="548">
        <f>SUMIF('02'!$A$5:$A$1367,'01-2'!A28,'02'!$D$5:$D$1367)</f>
        <v>85</v>
      </c>
      <c r="E28" s="548">
        <f>SUMIF('02'!$A$5:$A$1367,'01-2'!A28,'02'!$E$5:$E$1367)</f>
        <v>28</v>
      </c>
      <c r="F28" s="549">
        <f t="shared" si="0"/>
        <v>2800</v>
      </c>
      <c r="G28" s="549">
        <f t="shared" si="1"/>
        <v>32.9411764705882</v>
      </c>
      <c r="H28" s="550" t="str">
        <f t="shared" si="2"/>
        <v>是</v>
      </c>
    </row>
    <row r="29" s="264" customFormat="1" ht="36.5" customHeight="1" spans="1:9">
      <c r="A29" s="361">
        <v>229</v>
      </c>
      <c r="B29" s="551" t="s">
        <v>162</v>
      </c>
      <c r="C29" s="548">
        <f>SUMIF('02'!$A$5:$A$1367,'01-2'!A29,'02'!$C$5:$C$1367)</f>
        <v>6000</v>
      </c>
      <c r="D29" s="548">
        <f>SUMIF('02'!$A$5:$A$1367,'01-2'!A29,'02'!$D$5:$D$1367)</f>
        <v>0</v>
      </c>
      <c r="E29" s="548">
        <f>SUMIF('02'!$A$5:$A$1367,'01-2'!A29,'02'!$E$5:$E$1367)</f>
        <v>59</v>
      </c>
      <c r="F29" s="549">
        <f t="shared" si="0"/>
        <v>0.983333333333333</v>
      </c>
      <c r="G29" s="549">
        <f t="shared" si="1"/>
        <v>0</v>
      </c>
      <c r="H29" s="550" t="str">
        <f t="shared" si="2"/>
        <v>是</v>
      </c>
    </row>
    <row r="30" ht="36.5" customHeight="1" spans="1:9">
      <c r="A30" s="367"/>
      <c r="B30" s="553" t="s">
        <v>163</v>
      </c>
      <c r="C30" s="554">
        <f>SUM(C5:C29)</f>
        <v>187174</v>
      </c>
      <c r="D30" s="554">
        <f>SUM(D5:D29)</f>
        <v>189100</v>
      </c>
      <c r="E30" s="554">
        <f>ROUND(SUM(E5:E29),0)</f>
        <v>223231</v>
      </c>
      <c r="F30" s="555">
        <f t="shared" si="0"/>
        <v>119.26389348948</v>
      </c>
      <c r="G30" s="555">
        <f t="shared" si="1"/>
        <v>118.049180327869</v>
      </c>
      <c r="H30" s="550" t="str">
        <f t="shared" ref="H30:H37" si="3">IF(LEN(A30)=3,"是",IF(B30&lt;&gt;"",IF(SUM(C30:E30)&lt;&gt;0,"是","否"),"是"))</f>
        <v>是</v>
      </c>
      <c r="I30" s="556"/>
    </row>
    <row r="31" ht="36.5" customHeight="1" spans="1:9">
      <c r="A31" s="286">
        <v>230</v>
      </c>
      <c r="B31" s="557" t="s">
        <v>164</v>
      </c>
      <c r="C31" s="558">
        <f>SUM(C32,C35:C38)</f>
        <v>55408</v>
      </c>
      <c r="D31" s="558">
        <f>SUM(D32,D35:D38)</f>
        <v>13105</v>
      </c>
      <c r="E31" s="558">
        <f>SUM(E32,E35:E38)</f>
        <v>36506</v>
      </c>
      <c r="F31" s="555">
        <f t="shared" si="0"/>
        <v>65.8857926653191</v>
      </c>
      <c r="G31" s="555">
        <f t="shared" si="1"/>
        <v>278.565433040824</v>
      </c>
      <c r="H31" s="550" t="str">
        <f t="shared" si="3"/>
        <v>是</v>
      </c>
    </row>
    <row r="32" ht="36.5" customHeight="1" spans="1:9">
      <c r="A32" s="361">
        <v>23006</v>
      </c>
      <c r="B32" s="559" t="s">
        <v>165</v>
      </c>
      <c r="C32" s="560">
        <f>SUM(C33:C34)</f>
        <v>38259</v>
      </c>
      <c r="D32" s="560">
        <f>SUM(D33:D34)</f>
        <v>13105</v>
      </c>
      <c r="E32" s="560">
        <f>SUM(E33:E34)</f>
        <v>19337</v>
      </c>
      <c r="F32" s="549">
        <f t="shared" si="0"/>
        <v>50.5423560469432</v>
      </c>
      <c r="G32" s="549">
        <f t="shared" si="1"/>
        <v>147.554368561618</v>
      </c>
      <c r="H32" s="550" t="str">
        <f t="shared" si="3"/>
        <v>是</v>
      </c>
    </row>
    <row r="33" ht="36.5" customHeight="1" spans="1:9">
      <c r="A33" s="361">
        <v>2300601</v>
      </c>
      <c r="B33" s="561" t="s">
        <v>166</v>
      </c>
      <c r="C33" s="560">
        <v>10858</v>
      </c>
      <c r="D33" s="560">
        <v>5704</v>
      </c>
      <c r="E33" s="560">
        <v>10852</v>
      </c>
      <c r="F33" s="549">
        <f t="shared" si="0"/>
        <v>99.9447412046417</v>
      </c>
      <c r="G33" s="549">
        <f t="shared" si="1"/>
        <v>190.252454417952</v>
      </c>
      <c r="H33" s="550" t="str">
        <f t="shared" si="3"/>
        <v>是</v>
      </c>
    </row>
    <row r="34" ht="36.5" customHeight="1" spans="1:9">
      <c r="A34" s="361">
        <v>2300602</v>
      </c>
      <c r="B34" s="561" t="s">
        <v>167</v>
      </c>
      <c r="C34" s="560">
        <v>27401</v>
      </c>
      <c r="D34" s="560">
        <v>7401</v>
      </c>
      <c r="E34" s="560">
        <v>8485</v>
      </c>
      <c r="F34" s="549">
        <f t="shared" si="0"/>
        <v>30.9660231378417</v>
      </c>
      <c r="G34" s="549">
        <f t="shared" si="1"/>
        <v>114.646669369004</v>
      </c>
      <c r="H34" s="550" t="str">
        <f t="shared" si="3"/>
        <v>是</v>
      </c>
    </row>
    <row r="35" ht="36.5" customHeight="1" spans="1:9">
      <c r="A35" s="374">
        <v>23008</v>
      </c>
      <c r="B35" s="559" t="s">
        <v>168</v>
      </c>
      <c r="C35" s="560">
        <v>14328</v>
      </c>
      <c r="D35" s="560"/>
      <c r="E35" s="562">
        <v>17169</v>
      </c>
      <c r="F35" s="549">
        <f t="shared" si="0"/>
        <v>119.828308207705</v>
      </c>
      <c r="G35" s="549">
        <f t="shared" si="1"/>
        <v>0</v>
      </c>
      <c r="H35" s="550" t="str">
        <f t="shared" si="3"/>
        <v>是</v>
      </c>
    </row>
    <row r="36" ht="36.5" customHeight="1" spans="1:9">
      <c r="A36" s="375">
        <v>23015</v>
      </c>
      <c r="B36" s="559" t="s">
        <v>169</v>
      </c>
      <c r="C36" s="560">
        <v>2821</v>
      </c>
      <c r="D36" s="560"/>
      <c r="E36" s="562"/>
      <c r="F36" s="549">
        <f t="shared" si="0"/>
        <v>0</v>
      </c>
      <c r="G36" s="549">
        <f t="shared" si="1"/>
        <v>0</v>
      </c>
      <c r="H36" s="550" t="str">
        <f t="shared" si="3"/>
        <v>是</v>
      </c>
    </row>
    <row r="37" ht="36.5" customHeight="1" spans="1:9">
      <c r="A37" s="375">
        <v>23016</v>
      </c>
      <c r="B37" s="559" t="s">
        <v>170</v>
      </c>
      <c r="C37" s="560"/>
      <c r="D37" s="560"/>
      <c r="E37" s="562"/>
      <c r="F37" s="549">
        <f t="shared" ref="F37:F49" si="4">IFERROR(IF(C37&lt;0,"",IFERROR(E37/C37,0))*100,0)</f>
        <v>0</v>
      </c>
      <c r="G37" s="549">
        <f t="shared" ref="G37:G49" si="5">IFERROR(IF(D37&lt;0,"",IFERROR(E37/D37,0))*100,0)</f>
        <v>0</v>
      </c>
      <c r="H37" s="550" t="str">
        <f t="shared" si="3"/>
        <v>否</v>
      </c>
    </row>
    <row r="38" ht="36.5" customHeight="1" spans="1:9">
      <c r="A38" s="375">
        <v>23021</v>
      </c>
      <c r="B38" s="559" t="s">
        <v>171</v>
      </c>
      <c r="C38" s="560">
        <f>SUM(C39:C42)</f>
        <v>0</v>
      </c>
      <c r="D38" s="560">
        <f>SUM(D39:D42)</f>
        <v>0</v>
      </c>
      <c r="E38" s="560">
        <f>SUM(E39:E42)</f>
        <v>0</v>
      </c>
      <c r="F38" s="563">
        <f t="shared" si="4"/>
        <v>0</v>
      </c>
      <c r="G38" s="563">
        <f t="shared" si="5"/>
        <v>0</v>
      </c>
      <c r="H38" s="550" t="str">
        <f t="shared" ref="H38:H45" si="6">IF(LEN(A38)=3,"是",IF(B38&lt;&gt;"",IF(SUM(C38:E38)&lt;&gt;0,"是","否"),"是"))</f>
        <v>否</v>
      </c>
    </row>
    <row r="39" ht="36.5" customHeight="1" spans="1:9">
      <c r="A39" s="375">
        <v>2302101</v>
      </c>
      <c r="B39" s="561" t="s">
        <v>172</v>
      </c>
      <c r="C39" s="560"/>
      <c r="D39" s="560"/>
      <c r="E39" s="562"/>
      <c r="F39" s="563">
        <f t="shared" si="4"/>
        <v>0</v>
      </c>
      <c r="G39" s="563">
        <f t="shared" si="5"/>
        <v>0</v>
      </c>
      <c r="H39" s="550" t="str">
        <f t="shared" si="6"/>
        <v>否</v>
      </c>
    </row>
    <row r="40" ht="36.5" customHeight="1" spans="1:9">
      <c r="A40" s="375">
        <v>2302102</v>
      </c>
      <c r="B40" s="561" t="s">
        <v>173</v>
      </c>
      <c r="C40" s="560"/>
      <c r="D40" s="560"/>
      <c r="E40" s="562"/>
      <c r="F40" s="563">
        <f t="shared" si="4"/>
        <v>0</v>
      </c>
      <c r="G40" s="563">
        <f t="shared" si="5"/>
        <v>0</v>
      </c>
      <c r="H40" s="550" t="str">
        <f t="shared" si="6"/>
        <v>否</v>
      </c>
    </row>
    <row r="41" ht="36.5" customHeight="1" spans="1:9">
      <c r="A41" s="375">
        <v>2302103</v>
      </c>
      <c r="B41" s="561" t="s">
        <v>174</v>
      </c>
      <c r="C41" s="560"/>
      <c r="D41" s="560"/>
      <c r="E41" s="562"/>
      <c r="F41" s="563">
        <f t="shared" si="4"/>
        <v>0</v>
      </c>
      <c r="G41" s="563">
        <f t="shared" si="5"/>
        <v>0</v>
      </c>
      <c r="H41" s="550" t="str">
        <f t="shared" si="6"/>
        <v>否</v>
      </c>
    </row>
    <row r="42" ht="36.5" customHeight="1" spans="1:9">
      <c r="A42" s="375">
        <v>2302199</v>
      </c>
      <c r="B42" s="561" t="s">
        <v>175</v>
      </c>
      <c r="C42" s="560"/>
      <c r="D42" s="560"/>
      <c r="E42" s="562"/>
      <c r="F42" s="563">
        <f t="shared" si="4"/>
        <v>0</v>
      </c>
      <c r="G42" s="563">
        <f t="shared" si="5"/>
        <v>0</v>
      </c>
      <c r="H42" s="550" t="str">
        <f t="shared" si="6"/>
        <v>否</v>
      </c>
    </row>
    <row r="43" ht="36.5" customHeight="1" spans="1:9">
      <c r="A43" s="286">
        <v>23103</v>
      </c>
      <c r="B43" s="564" t="s">
        <v>176</v>
      </c>
      <c r="C43" s="565">
        <f>SUM(C44:C47)</f>
        <v>1270</v>
      </c>
      <c r="D43" s="565">
        <f>SUM(D44:D47)</f>
        <v>31220</v>
      </c>
      <c r="E43" s="565">
        <f>SUM(E44:E47)</f>
        <v>32219</v>
      </c>
      <c r="F43" s="555">
        <f t="shared" si="4"/>
        <v>2536.92913385827</v>
      </c>
      <c r="G43" s="555">
        <f t="shared" si="5"/>
        <v>103.199871877002</v>
      </c>
      <c r="H43" s="550" t="str">
        <f t="shared" si="6"/>
        <v>是</v>
      </c>
      <c r="I43" s="556"/>
    </row>
    <row r="44" ht="36.5" customHeight="1" spans="1:9">
      <c r="A44" s="215">
        <v>2310301</v>
      </c>
      <c r="B44" s="559" t="s">
        <v>177</v>
      </c>
      <c r="C44" s="562">
        <v>1250</v>
      </c>
      <c r="D44" s="562">
        <v>31200</v>
      </c>
      <c r="E44" s="562">
        <v>31200</v>
      </c>
      <c r="F44" s="549">
        <f t="shared" si="4"/>
        <v>2496</v>
      </c>
      <c r="G44" s="549">
        <f t="shared" si="5"/>
        <v>100</v>
      </c>
      <c r="H44" s="550" t="str">
        <f t="shared" si="6"/>
        <v>是</v>
      </c>
    </row>
    <row r="45" ht="36.5" customHeight="1" spans="1:9">
      <c r="A45" s="215">
        <v>2310302</v>
      </c>
      <c r="B45" s="559" t="s">
        <v>178</v>
      </c>
      <c r="C45" s="562">
        <v>20</v>
      </c>
      <c r="D45" s="562">
        <v>20</v>
      </c>
      <c r="E45" s="562">
        <v>19</v>
      </c>
      <c r="F45" s="549">
        <f t="shared" si="4"/>
        <v>95</v>
      </c>
      <c r="G45" s="549">
        <f t="shared" si="5"/>
        <v>95</v>
      </c>
      <c r="H45" s="550" t="str">
        <f t="shared" si="6"/>
        <v>是</v>
      </c>
    </row>
    <row r="46" ht="36.5" customHeight="1" spans="1:9">
      <c r="A46" s="215">
        <v>2310303</v>
      </c>
      <c r="B46" s="559" t="s">
        <v>179</v>
      </c>
      <c r="C46" s="562"/>
      <c r="D46" s="562"/>
      <c r="E46" s="562"/>
      <c r="F46" s="549">
        <f t="shared" si="4"/>
        <v>0</v>
      </c>
      <c r="G46" s="549">
        <f t="shared" si="5"/>
        <v>0</v>
      </c>
      <c r="H46" s="550"/>
    </row>
    <row r="47" ht="36.5" customHeight="1" spans="1:9">
      <c r="A47" s="215">
        <v>2310399</v>
      </c>
      <c r="B47" s="559" t="s">
        <v>180</v>
      </c>
      <c r="C47" s="562"/>
      <c r="D47" s="562"/>
      <c r="E47" s="562">
        <v>1000</v>
      </c>
      <c r="F47" s="549">
        <f t="shared" si="4"/>
        <v>0</v>
      </c>
      <c r="G47" s="549">
        <f t="shared" si="5"/>
        <v>0</v>
      </c>
      <c r="H47" s="550" t="str">
        <f>IF(LEN(A47)=3,"是",IF(B47&lt;&gt;"",IF(SUM(C47:E47)&lt;&gt;0,"是","否"),"是"))</f>
        <v>是</v>
      </c>
    </row>
    <row r="48" ht="36.5" customHeight="1" spans="1:9">
      <c r="A48" s="286">
        <v>23009</v>
      </c>
      <c r="B48" s="566" t="s">
        <v>181</v>
      </c>
      <c r="C48" s="567">
        <v>11270</v>
      </c>
      <c r="D48" s="565"/>
      <c r="E48" s="565">
        <v>4542</v>
      </c>
      <c r="F48" s="555">
        <f t="shared" si="4"/>
        <v>40.301685891748</v>
      </c>
      <c r="G48" s="555">
        <f t="shared" si="5"/>
        <v>0</v>
      </c>
      <c r="H48" s="550" t="str">
        <f>IF(LEN(A48)=3,"是",IF(B48&lt;&gt;"",IF(SUM(C48:E48)&lt;&gt;0,"是","否"),"是"))</f>
        <v>是</v>
      </c>
    </row>
    <row r="49" ht="36.5" customHeight="1" spans="1:9">
      <c r="A49" s="367"/>
      <c r="B49" s="568" t="s">
        <v>182</v>
      </c>
      <c r="C49" s="554">
        <f>SUM(C30:C31,C43,C48)</f>
        <v>255122</v>
      </c>
      <c r="D49" s="554">
        <f>SUM(D30:D31,D43,D48)</f>
        <v>233425</v>
      </c>
      <c r="E49" s="554">
        <f>SUM(E30:E31,E43,E48)</f>
        <v>296498</v>
      </c>
      <c r="F49" s="555">
        <f t="shared" si="4"/>
        <v>116.218123094049</v>
      </c>
      <c r="G49" s="555">
        <f t="shared" si="5"/>
        <v>127.020670450894</v>
      </c>
      <c r="H49" s="550" t="str">
        <f>IF(LEN(A49)=3,"是",IF(B49&lt;&gt;"",IF(SUM(C49:E49)&lt;&gt;0,"是","否"),"是"))</f>
        <v>是</v>
      </c>
      <c r="I49" s="556">
        <f>E49-'01-1'!E120</f>
        <v>0</v>
      </c>
    </row>
    <row r="50" ht="78" customHeight="1" spans="1:9">
      <c r="B50" s="569"/>
      <c r="C50" s="569"/>
      <c r="D50" s="569"/>
      <c r="E50" s="569"/>
      <c r="F50" s="569"/>
      <c r="G50" s="569"/>
    </row>
    <row r="51" ht="12" customHeight="1" spans="1:9">
      <c r="B51" s="569"/>
      <c r="C51" s="569"/>
      <c r="D51" s="569"/>
      <c r="E51" s="569"/>
      <c r="F51" s="569"/>
      <c r="G51" s="569"/>
    </row>
    <row r="52" ht="68.1" customHeight="1" spans="1:9">
      <c r="B52" s="569"/>
      <c r="C52" s="569"/>
      <c r="D52" s="569"/>
      <c r="E52" s="569"/>
      <c r="F52" s="569"/>
      <c r="G52" s="569"/>
      <c r="I52" s="260" t="s">
        <v>136</v>
      </c>
    </row>
    <row r="53" ht="12" customHeight="1" spans="1:9">
      <c r="B53" s="569"/>
      <c r="C53" s="569"/>
      <c r="D53" s="569"/>
      <c r="E53" s="569"/>
      <c r="F53" s="569"/>
      <c r="G53" s="569"/>
    </row>
    <row r="54" ht="17.4" spans="1:9">
      <c r="B54" s="569"/>
      <c r="C54" s="569"/>
      <c r="D54" s="569"/>
      <c r="E54" s="569"/>
      <c r="F54" s="569"/>
      <c r="G54" s="569"/>
    </row>
    <row r="56" ht="42.95" customHeight="1" spans="1:9">
      <c r="B56" s="570" t="s">
        <v>136</v>
      </c>
      <c r="C56" s="570" t="b">
        <f>C49='01-1'!C120</f>
        <v>1</v>
      </c>
      <c r="D56" s="570" t="b">
        <f>D49='01-1'!D120</f>
        <v>1</v>
      </c>
      <c r="E56" s="570" t="b">
        <f>E49='01-1'!E120</f>
        <v>1</v>
      </c>
    </row>
    <row r="57" ht="42.95" customHeight="1" spans="1:9">
      <c r="B57" s="570" t="s">
        <v>137</v>
      </c>
      <c r="C57" s="571">
        <f>C49-'01-1'!C120</f>
        <v>0</v>
      </c>
      <c r="D57" s="572">
        <f>D49-'01-1'!D120</f>
        <v>0</v>
      </c>
      <c r="E57" s="571">
        <f>E49-'01-1'!E120</f>
        <v>0</v>
      </c>
    </row>
    <row r="59" spans="1:9">
      <c r="C59" s="305"/>
      <c r="D59" s="305"/>
      <c r="E59" s="305"/>
    </row>
    <row r="60" spans="1:9">
      <c r="C60" s="305"/>
      <c r="D60" s="305"/>
      <c r="E60" s="305"/>
    </row>
    <row r="61" spans="1:9">
      <c r="C61" s="305"/>
      <c r="D61" s="305"/>
      <c r="E61" s="305"/>
    </row>
    <row r="62" spans="1:9">
      <c r="C62" s="305"/>
      <c r="D62" s="305"/>
      <c r="E62" s="305"/>
    </row>
    <row r="64" spans="1:9">
      <c r="C64" s="305"/>
      <c r="D64" s="305"/>
      <c r="E64" s="305"/>
    </row>
  </sheetData>
  <mergeCells count="10">
    <mergeCell ref="B1:G1"/>
    <mergeCell ref="D3:E3"/>
    <mergeCell ref="F3:G3"/>
    <mergeCell ref="B50:G50"/>
    <mergeCell ref="B52:G52"/>
    <mergeCell ref="B54:G54"/>
    <mergeCell ref="A3:A4"/>
    <mergeCell ref="B3:B4"/>
    <mergeCell ref="C3:C4"/>
    <mergeCell ref="H3:H4"/>
  </mergeCells>
  <conditionalFormatting sqref="B30">
    <cfRule type="expression" dxfId="1" priority="10" stopIfTrue="1">
      <formula>"len($A:$A)=3"</formula>
    </cfRule>
  </conditionalFormatting>
  <conditionalFormatting sqref="B32">
    <cfRule type="expression" dxfId="1" priority="32" stopIfTrue="1">
      <formula>"len($A:$A)=3"</formula>
    </cfRule>
  </conditionalFormatting>
  <conditionalFormatting sqref="B44">
    <cfRule type="expression" dxfId="1" priority="17" stopIfTrue="1">
      <formula>"len($A:$A)=3"</formula>
    </cfRule>
  </conditionalFormatting>
  <conditionalFormatting sqref="B47">
    <cfRule type="expression" dxfId="1" priority="11" stopIfTrue="1">
      <formula>"len($A:$A)=3"</formula>
    </cfRule>
  </conditionalFormatting>
  <conditionalFormatting sqref="C56:E56">
    <cfRule type="containsText" dxfId="5" priority="5" operator="between" text="FALSE">
      <formula>NOT(ISERROR(SEARCH("FALSE",C56)))</formula>
    </cfRule>
  </conditionalFormatting>
  <conditionalFormatting sqref="C57:E57">
    <cfRule type="cellIs" dxfId="4" priority="6" operator="notEqual">
      <formula>0</formula>
    </cfRule>
  </conditionalFormatting>
  <conditionalFormatting sqref="B33:B34">
    <cfRule type="expression" dxfId="1" priority="7" stopIfTrue="1">
      <formula>"len($A:$A)=3"</formula>
    </cfRule>
  </conditionalFormatting>
  <conditionalFormatting sqref="B35:B38">
    <cfRule type="expression" dxfId="1" priority="29" stopIfTrue="1">
      <formula>"len($A:$A)=3"</formula>
    </cfRule>
  </conditionalFormatting>
  <conditionalFormatting sqref="B39:B42">
    <cfRule type="expression" dxfId="1" priority="2" stopIfTrue="1">
      <formula>"len($A:$A)=3"</formula>
    </cfRule>
  </conditionalFormatting>
  <conditionalFormatting sqref="B45:B46">
    <cfRule type="expression" dxfId="1" priority="14" stopIfTrue="1">
      <formula>"len($A:$A)=3"</formula>
    </cfRule>
  </conditionalFormatting>
  <conditionalFormatting sqref="E44:E48">
    <cfRule type="cellIs" dxfId="0" priority="1" stopIfTrue="1" operator="lessThanOrEqual">
      <formula>-1</formula>
    </cfRule>
  </conditionalFormatting>
  <conditionalFormatting sqref="F31:F49">
    <cfRule type="cellIs" dxfId="0" priority="64" stopIfTrue="1" operator="lessThanOrEqual">
      <formula>-1</formula>
    </cfRule>
  </conditionalFormatting>
  <conditionalFormatting sqref="G31:G49">
    <cfRule type="cellIs" dxfId="0" priority="61" stopIfTrue="1" operator="lessThanOrEqual">
      <formula>-1</formula>
    </cfRule>
  </conditionalFormatting>
  <conditionalFormatting sqref="G2 E39:E42 E35:E37">
    <cfRule type="cellIs" dxfId="0" priority="97" stopIfTrue="1" operator="lessThanOrEqual">
      <formula>-1</formula>
    </cfRule>
  </conditionalFormatting>
  <conditionalFormatting sqref="A36:A42 A49:B49">
    <cfRule type="expression" dxfId="1" priority="74" stopIfTrue="1">
      <formula>"len($A:$A)=3"</formula>
    </cfRule>
  </conditionalFormatting>
  <printOptions horizontalCentered="1"/>
  <pageMargins left="0.472222222222222" right="0.393055555555556" top="0.747916666666667" bottom="0.747916666666667" header="0.314583333333333" footer="0.314583333333333"/>
  <pageSetup paperSize="9" scale="58" orientation="portrait"/>
  <headerFooter alignWithMargins="0">
    <oddFooter>&amp;C&amp;18- &amp;P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00B0F0"/>
  </sheetPr>
  <dimension ref="A1:N1336"/>
  <sheetViews>
    <sheetView showZeros="0" view="pageBreakPreview" zoomScale="70" zoomScaleNormal="70" workbookViewId="0">
      <pane ySplit="4" topLeftCell="A955" activePane="bottomLeft" state="frozen"/>
      <selection/>
      <selection pane="bottomLeft" activeCell="B976" sqref="A1:I1336"/>
    </sheetView>
  </sheetViews>
  <sheetFormatPr defaultColWidth="9" defaultRowHeight="14.4"/>
  <cols>
    <col min="1" max="1" width="15" style="383" customWidth="1"/>
    <col min="2" max="2" width="59.8240740740741" style="383" customWidth="1"/>
    <col min="3" max="5" width="16.75" style="383" customWidth="1"/>
    <col min="6" max="7" width="15.25" style="383" customWidth="1"/>
    <col min="8" max="8" width="6.87962962962963" style="521" customWidth="1"/>
    <col min="9" max="9" width="9" style="521" customWidth="1"/>
    <col min="10" max="10" width="9" style="383"/>
    <col min="11" max="11" width="20.1296296296296" style="383" customWidth="1"/>
    <col min="12" max="13" width="9" style="383"/>
    <col min="14" max="14" width="15.8796296296296" style="383" customWidth="1"/>
    <col min="15" max="16384" width="9" style="383"/>
  </cols>
  <sheetData>
    <row r="1" ht="44.1" customHeight="1" spans="1:14">
      <c r="A1" s="522"/>
      <c r="B1" s="326" t="str">
        <f>YEAR(封面!$B$8)-1&amp;"年通海县地方一般公共预算支出执行情况表"</f>
        <v>2025年通海县地方一般公共预算支出执行情况表</v>
      </c>
      <c r="C1" s="326"/>
      <c r="D1" s="326"/>
      <c r="E1" s="326"/>
      <c r="F1" s="326"/>
      <c r="G1" s="326"/>
      <c r="H1" s="523"/>
    </row>
    <row r="2" ht="17.4" spans="1:14">
      <c r="A2" s="176"/>
      <c r="B2" s="327" t="s">
        <v>183</v>
      </c>
      <c r="C2" s="188"/>
      <c r="D2" s="188"/>
      <c r="E2" s="524"/>
      <c r="F2" s="524"/>
      <c r="G2" s="525" t="s">
        <v>10</v>
      </c>
      <c r="H2" s="526"/>
    </row>
    <row r="3" ht="35.1" customHeight="1" spans="1:14">
      <c r="A3" s="484" t="s">
        <v>11</v>
      </c>
      <c r="B3" s="329" t="s">
        <v>12</v>
      </c>
      <c r="C3" s="80" t="str">
        <f>YEAR(封面!$B$8)-2&amp;"年
决算数"</f>
        <v>2024年
决算数</v>
      </c>
      <c r="D3" s="8" t="str">
        <f>YEAR(封面!$B$8)-1&amp;"年"</f>
        <v>2025年</v>
      </c>
      <c r="E3" s="8"/>
      <c r="F3" s="359" t="str">
        <f>YEAR(封面!$B$8)-1&amp;"年执行数比较"</f>
        <v>2025年执行数比较</v>
      </c>
      <c r="G3" s="359"/>
      <c r="H3" s="527"/>
    </row>
    <row r="4" ht="34.8" spans="1:14">
      <c r="A4" s="485"/>
      <c r="B4" s="329"/>
      <c r="C4" s="80"/>
      <c r="D4" s="8" t="s">
        <v>14</v>
      </c>
      <c r="E4" s="80" t="s">
        <v>15</v>
      </c>
      <c r="F4" s="8" t="str">
        <f>"为"&amp;YEAR(封面!$B$8)-2&amp;"年决算数的%"</f>
        <v>为2024年决算数的%</v>
      </c>
      <c r="G4" s="8" t="str">
        <f>"为"&amp;YEAR(封面!$B$8)-1&amp;"年预算数的%"</f>
        <v>为2025年预算数的%</v>
      </c>
      <c r="H4" s="527" t="s">
        <v>13</v>
      </c>
      <c r="I4" s="528" t="s">
        <v>184</v>
      </c>
    </row>
    <row r="5" ht="18" customHeight="1" spans="1:14">
      <c r="A5" s="529">
        <v>201</v>
      </c>
      <c r="B5" s="469" t="s">
        <v>185</v>
      </c>
      <c r="C5" s="216">
        <f>SUM(C6,C18,C27,C37,C48,C59,C70,C78,C87,C100,C109,C120,C132,C139,C147,C153,C160,C167,C174,C181,C188,C196,C202,C208,C215,C230,C237,C244,C250)</f>
        <v>15895</v>
      </c>
      <c r="D5" s="216">
        <f>SUM(D6,D18,D27,D37,D48,D59,D70,D78,D87,D100,D109,D120,D132,D139,D147,D153,D160,D167,D174,D181,D188,D196,D202,D208,D215,D230,D237,D244,D250)</f>
        <v>18175</v>
      </c>
      <c r="E5" s="216">
        <f>SUM(E6,E18,E27,E37,E48,E59,E70,E78,E87,E100,E109,E120,E132,E139,E147,E153,E160,E167,E174,E181,E188,E196,E202,E208,E215,E230,E237,E244,E250)</f>
        <v>17667</v>
      </c>
      <c r="F5" s="389">
        <f t="shared" ref="F5:F68" si="0">IFERROR(IF(C5&lt;0,"",IFERROR(E5/C5,0))*100,0)</f>
        <v>111.148159798679</v>
      </c>
      <c r="G5" s="389">
        <f t="shared" ref="G5:G68" si="1">IFERROR(IF(D5&lt;0,"",IFERROR(E5/D5,0))*100,0)</f>
        <v>97.2049518569464</v>
      </c>
      <c r="H5" s="530" t="str">
        <f t="shared" ref="H5:H68" si="2">IF(LEN(A5)=3,"是",IF(B5&lt;&gt;"",IF(SUM(C5:E5)&lt;&gt;0,"是","否"),"是"))</f>
        <v>是</v>
      </c>
      <c r="I5" s="531" t="str">
        <f t="shared" ref="I5:I68" si="3">IF(LEN(A5)=3,"类",IF(LEN(A5)=5,"款","项"))</f>
        <v>类</v>
      </c>
      <c r="K5" s="411"/>
      <c r="N5" s="411"/>
    </row>
    <row r="6" ht="18" customHeight="1" spans="1:14">
      <c r="A6" s="346">
        <v>20101</v>
      </c>
      <c r="B6" s="202" t="s">
        <v>186</v>
      </c>
      <c r="C6" s="147">
        <f>SUM(C7:C17)</f>
        <v>674</v>
      </c>
      <c r="D6" s="147">
        <f>SUM(D7:D17)</f>
        <v>620</v>
      </c>
      <c r="E6" s="147">
        <f>SUM(E7:E17)</f>
        <v>526</v>
      </c>
      <c r="F6" s="393">
        <f t="shared" si="0"/>
        <v>78.0415430267062</v>
      </c>
      <c r="G6" s="393">
        <f t="shared" si="1"/>
        <v>84.8387096774194</v>
      </c>
      <c r="H6" s="530" t="str">
        <f t="shared" si="2"/>
        <v>是</v>
      </c>
      <c r="I6" s="531" t="str">
        <f t="shared" si="3"/>
        <v>款</v>
      </c>
    </row>
    <row r="7" ht="18" customHeight="1" spans="1:14">
      <c r="A7" s="346">
        <v>2010101</v>
      </c>
      <c r="B7" s="341" t="s">
        <v>187</v>
      </c>
      <c r="C7" s="206">
        <v>506</v>
      </c>
      <c r="D7" s="206">
        <v>423</v>
      </c>
      <c r="E7" s="206">
        <v>408</v>
      </c>
      <c r="F7" s="393">
        <f t="shared" si="0"/>
        <v>80.6324110671937</v>
      </c>
      <c r="G7" s="393">
        <f t="shared" si="1"/>
        <v>96.4539007092199</v>
      </c>
      <c r="H7" s="530" t="str">
        <f t="shared" si="2"/>
        <v>是</v>
      </c>
      <c r="I7" s="531" t="str">
        <f t="shared" si="3"/>
        <v>项</v>
      </c>
    </row>
    <row r="8" ht="18" customHeight="1" spans="1:14">
      <c r="A8" s="346">
        <v>2010102</v>
      </c>
      <c r="B8" s="341" t="s">
        <v>188</v>
      </c>
      <c r="C8" s="206">
        <v>31</v>
      </c>
      <c r="D8" s="206">
        <v>12</v>
      </c>
      <c r="E8" s="206">
        <v>4</v>
      </c>
      <c r="F8" s="393">
        <f t="shared" si="0"/>
        <v>12.9032258064516</v>
      </c>
      <c r="G8" s="393">
        <f t="shared" si="1"/>
        <v>33.3333333333333</v>
      </c>
      <c r="H8" s="530" t="str">
        <f t="shared" si="2"/>
        <v>是</v>
      </c>
      <c r="I8" s="531" t="str">
        <f t="shared" si="3"/>
        <v>项</v>
      </c>
    </row>
    <row r="9" ht="36" customHeight="1" spans="1:14">
      <c r="A9" s="346">
        <v>2010103</v>
      </c>
      <c r="B9" s="341" t="s">
        <v>189</v>
      </c>
      <c r="C9" s="206">
        <v>0</v>
      </c>
      <c r="D9" s="206">
        <v>0</v>
      </c>
      <c r="E9" s="206">
        <v>0</v>
      </c>
      <c r="F9" s="393">
        <f t="shared" si="0"/>
        <v>0</v>
      </c>
      <c r="G9" s="393">
        <f t="shared" si="1"/>
        <v>0</v>
      </c>
      <c r="H9" s="530" t="str">
        <f t="shared" si="2"/>
        <v>否</v>
      </c>
      <c r="I9" s="531" t="str">
        <f t="shared" si="3"/>
        <v>项</v>
      </c>
    </row>
    <row r="10" ht="18" customHeight="1" spans="1:14">
      <c r="A10" s="346">
        <v>2010104</v>
      </c>
      <c r="B10" s="341" t="s">
        <v>190</v>
      </c>
      <c r="C10" s="206">
        <v>16</v>
      </c>
      <c r="D10" s="206">
        <v>22</v>
      </c>
      <c r="E10" s="206">
        <v>17</v>
      </c>
      <c r="F10" s="393">
        <f t="shared" si="0"/>
        <v>106.25</v>
      </c>
      <c r="G10" s="393">
        <f t="shared" si="1"/>
        <v>77.2727272727273</v>
      </c>
      <c r="H10" s="530" t="str">
        <f t="shared" si="2"/>
        <v>是</v>
      </c>
      <c r="I10" s="531" t="str">
        <f t="shared" si="3"/>
        <v>项</v>
      </c>
    </row>
    <row r="11" ht="36" customHeight="1" spans="1:14">
      <c r="A11" s="346">
        <v>2010105</v>
      </c>
      <c r="B11" s="341" t="s">
        <v>191</v>
      </c>
      <c r="C11" s="206">
        <v>0</v>
      </c>
      <c r="D11" s="206">
        <v>0</v>
      </c>
      <c r="E11" s="206">
        <v>0</v>
      </c>
      <c r="F11" s="393">
        <f t="shared" si="0"/>
        <v>0</v>
      </c>
      <c r="G11" s="393">
        <f t="shared" si="1"/>
        <v>0</v>
      </c>
      <c r="H11" s="530" t="str">
        <f t="shared" si="2"/>
        <v>否</v>
      </c>
      <c r="I11" s="531" t="str">
        <f t="shared" si="3"/>
        <v>项</v>
      </c>
    </row>
    <row r="12" ht="36" customHeight="1" spans="1:14">
      <c r="A12" s="346">
        <v>2010106</v>
      </c>
      <c r="B12" s="341" t="s">
        <v>192</v>
      </c>
      <c r="C12" s="206">
        <v>0</v>
      </c>
      <c r="D12" s="206">
        <v>0</v>
      </c>
      <c r="E12" s="206">
        <v>0</v>
      </c>
      <c r="F12" s="393">
        <f t="shared" si="0"/>
        <v>0</v>
      </c>
      <c r="G12" s="393">
        <f t="shared" si="1"/>
        <v>0</v>
      </c>
      <c r="H12" s="530" t="str">
        <f t="shared" si="2"/>
        <v>否</v>
      </c>
      <c r="I12" s="531" t="str">
        <f t="shared" si="3"/>
        <v>项</v>
      </c>
    </row>
    <row r="13" ht="18" customHeight="1" spans="1:14">
      <c r="A13" s="346">
        <v>2010107</v>
      </c>
      <c r="B13" s="341" t="s">
        <v>193</v>
      </c>
      <c r="C13" s="206">
        <v>52</v>
      </c>
      <c r="D13" s="206">
        <v>0</v>
      </c>
      <c r="E13" s="206">
        <v>19</v>
      </c>
      <c r="F13" s="393">
        <f t="shared" si="0"/>
        <v>36.5384615384615</v>
      </c>
      <c r="G13" s="393">
        <f t="shared" si="1"/>
        <v>0</v>
      </c>
      <c r="H13" s="530" t="str">
        <f t="shared" si="2"/>
        <v>是</v>
      </c>
      <c r="I13" s="531" t="str">
        <f t="shared" si="3"/>
        <v>项</v>
      </c>
    </row>
    <row r="14" ht="18" customHeight="1" spans="1:14">
      <c r="A14" s="346">
        <v>2010108</v>
      </c>
      <c r="B14" s="341" t="s">
        <v>194</v>
      </c>
      <c r="C14" s="206">
        <v>69</v>
      </c>
      <c r="D14" s="206">
        <v>159</v>
      </c>
      <c r="E14" s="206">
        <v>71</v>
      </c>
      <c r="F14" s="393">
        <f t="shared" si="0"/>
        <v>102.898550724638</v>
      </c>
      <c r="G14" s="393">
        <f t="shared" si="1"/>
        <v>44.6540880503145</v>
      </c>
      <c r="H14" s="530" t="str">
        <f t="shared" si="2"/>
        <v>是</v>
      </c>
      <c r="I14" s="531" t="str">
        <f t="shared" si="3"/>
        <v>项</v>
      </c>
    </row>
    <row r="15" ht="36" customHeight="1" spans="1:14">
      <c r="A15" s="346">
        <v>2010109</v>
      </c>
      <c r="B15" s="341" t="s">
        <v>195</v>
      </c>
      <c r="C15" s="206">
        <v>0</v>
      </c>
      <c r="D15" s="206">
        <v>0</v>
      </c>
      <c r="E15" s="206">
        <v>0</v>
      </c>
      <c r="F15" s="393">
        <f t="shared" si="0"/>
        <v>0</v>
      </c>
      <c r="G15" s="393">
        <f t="shared" si="1"/>
        <v>0</v>
      </c>
      <c r="H15" s="530" t="str">
        <f t="shared" si="2"/>
        <v>否</v>
      </c>
      <c r="I15" s="531" t="str">
        <f t="shared" si="3"/>
        <v>项</v>
      </c>
    </row>
    <row r="16" ht="36" customHeight="1" spans="1:14">
      <c r="A16" s="346">
        <v>2010150</v>
      </c>
      <c r="B16" s="341" t="s">
        <v>196</v>
      </c>
      <c r="C16" s="206">
        <v>0</v>
      </c>
      <c r="D16" s="206">
        <v>0</v>
      </c>
      <c r="E16" s="206">
        <v>0</v>
      </c>
      <c r="F16" s="393">
        <f t="shared" si="0"/>
        <v>0</v>
      </c>
      <c r="G16" s="393">
        <f t="shared" si="1"/>
        <v>0</v>
      </c>
      <c r="H16" s="530" t="str">
        <f t="shared" si="2"/>
        <v>否</v>
      </c>
      <c r="I16" s="531" t="str">
        <f t="shared" si="3"/>
        <v>项</v>
      </c>
    </row>
    <row r="17" ht="18" customHeight="1" spans="1:9">
      <c r="A17" s="346">
        <v>2010199</v>
      </c>
      <c r="B17" s="341" t="s">
        <v>197</v>
      </c>
      <c r="C17" s="206">
        <v>0</v>
      </c>
      <c r="D17" s="206">
        <v>4</v>
      </c>
      <c r="E17" s="206">
        <v>7</v>
      </c>
      <c r="F17" s="393">
        <f t="shared" si="0"/>
        <v>0</v>
      </c>
      <c r="G17" s="393">
        <f t="shared" si="1"/>
        <v>175</v>
      </c>
      <c r="H17" s="530" t="str">
        <f t="shared" si="2"/>
        <v>是</v>
      </c>
      <c r="I17" s="531" t="str">
        <f t="shared" si="3"/>
        <v>项</v>
      </c>
    </row>
    <row r="18" ht="18" customHeight="1" spans="1:9">
      <c r="A18" s="346">
        <v>20102</v>
      </c>
      <c r="B18" s="202" t="s">
        <v>198</v>
      </c>
      <c r="C18" s="147">
        <f>SUM(C19:C26)</f>
        <v>542</v>
      </c>
      <c r="D18" s="147">
        <f>SUM(D19:D26)</f>
        <v>588</v>
      </c>
      <c r="E18" s="147">
        <f>SUM(E19:E26)</f>
        <v>451</v>
      </c>
      <c r="F18" s="393">
        <f t="shared" si="0"/>
        <v>83.210332103321</v>
      </c>
      <c r="G18" s="393">
        <f t="shared" si="1"/>
        <v>76.7006802721088</v>
      </c>
      <c r="H18" s="530" t="str">
        <f t="shared" si="2"/>
        <v>是</v>
      </c>
      <c r="I18" s="531" t="str">
        <f t="shared" si="3"/>
        <v>款</v>
      </c>
    </row>
    <row r="19" ht="18" customHeight="1" spans="1:9">
      <c r="A19" s="346">
        <v>2010201</v>
      </c>
      <c r="B19" s="341" t="s">
        <v>187</v>
      </c>
      <c r="C19" s="206">
        <v>452</v>
      </c>
      <c r="D19" s="206">
        <v>381</v>
      </c>
      <c r="E19" s="206">
        <v>354</v>
      </c>
      <c r="F19" s="393">
        <f t="shared" si="0"/>
        <v>78.3185840707965</v>
      </c>
      <c r="G19" s="393">
        <f t="shared" si="1"/>
        <v>92.9133858267717</v>
      </c>
      <c r="H19" s="530" t="str">
        <f t="shared" si="2"/>
        <v>是</v>
      </c>
      <c r="I19" s="531" t="str">
        <f t="shared" si="3"/>
        <v>项</v>
      </c>
    </row>
    <row r="20" ht="18" customHeight="1" spans="1:9">
      <c r="A20" s="346">
        <v>2010202</v>
      </c>
      <c r="B20" s="341" t="s">
        <v>188</v>
      </c>
      <c r="C20" s="206">
        <v>0</v>
      </c>
      <c r="D20" s="206">
        <v>4</v>
      </c>
      <c r="E20" s="206">
        <v>0</v>
      </c>
      <c r="F20" s="393">
        <f t="shared" si="0"/>
        <v>0</v>
      </c>
      <c r="G20" s="393">
        <f t="shared" si="1"/>
        <v>0</v>
      </c>
      <c r="H20" s="530" t="str">
        <f t="shared" si="2"/>
        <v>是</v>
      </c>
      <c r="I20" s="531" t="str">
        <f t="shared" si="3"/>
        <v>项</v>
      </c>
    </row>
    <row r="21" ht="36" customHeight="1" spans="1:9">
      <c r="A21" s="346">
        <v>2010203</v>
      </c>
      <c r="B21" s="341" t="s">
        <v>189</v>
      </c>
      <c r="C21" s="206">
        <v>0</v>
      </c>
      <c r="D21" s="206">
        <v>0</v>
      </c>
      <c r="E21" s="206">
        <v>0</v>
      </c>
      <c r="F21" s="393">
        <f t="shared" si="0"/>
        <v>0</v>
      </c>
      <c r="G21" s="393">
        <f t="shared" si="1"/>
        <v>0</v>
      </c>
      <c r="H21" s="530" t="str">
        <f t="shared" si="2"/>
        <v>否</v>
      </c>
      <c r="I21" s="531" t="str">
        <f t="shared" si="3"/>
        <v>项</v>
      </c>
    </row>
    <row r="22" ht="18" customHeight="1" spans="1:9">
      <c r="A22" s="346">
        <v>2010204</v>
      </c>
      <c r="B22" s="341" t="s">
        <v>199</v>
      </c>
      <c r="C22" s="206">
        <v>11</v>
      </c>
      <c r="D22" s="206">
        <v>15</v>
      </c>
      <c r="E22" s="206">
        <v>9</v>
      </c>
      <c r="F22" s="393">
        <f t="shared" si="0"/>
        <v>81.8181818181818</v>
      </c>
      <c r="G22" s="393">
        <f t="shared" si="1"/>
        <v>60</v>
      </c>
      <c r="H22" s="530" t="str">
        <f t="shared" si="2"/>
        <v>是</v>
      </c>
      <c r="I22" s="531" t="str">
        <f t="shared" si="3"/>
        <v>项</v>
      </c>
    </row>
    <row r="23" ht="18" customHeight="1" spans="1:9">
      <c r="A23" s="346">
        <v>2010205</v>
      </c>
      <c r="B23" s="341" t="s">
        <v>200</v>
      </c>
      <c r="C23" s="206">
        <v>0</v>
      </c>
      <c r="D23" s="206">
        <v>0</v>
      </c>
      <c r="E23" s="206">
        <v>2</v>
      </c>
      <c r="F23" s="393">
        <f t="shared" si="0"/>
        <v>0</v>
      </c>
      <c r="G23" s="393">
        <f t="shared" si="1"/>
        <v>0</v>
      </c>
      <c r="H23" s="530" t="str">
        <f t="shared" si="2"/>
        <v>是</v>
      </c>
      <c r="I23" s="531" t="str">
        <f t="shared" si="3"/>
        <v>项</v>
      </c>
    </row>
    <row r="24" ht="18" customHeight="1" spans="1:9">
      <c r="A24" s="346">
        <v>2010206</v>
      </c>
      <c r="B24" s="341" t="s">
        <v>201</v>
      </c>
      <c r="C24" s="206">
        <v>49</v>
      </c>
      <c r="D24" s="206">
        <v>188</v>
      </c>
      <c r="E24" s="206">
        <v>83</v>
      </c>
      <c r="F24" s="393">
        <f t="shared" si="0"/>
        <v>169.387755102041</v>
      </c>
      <c r="G24" s="393">
        <f t="shared" si="1"/>
        <v>44.1489361702128</v>
      </c>
      <c r="H24" s="530" t="str">
        <f t="shared" si="2"/>
        <v>是</v>
      </c>
      <c r="I24" s="531" t="str">
        <f t="shared" si="3"/>
        <v>项</v>
      </c>
    </row>
    <row r="25" ht="36" customHeight="1" spans="1:9">
      <c r="A25" s="346">
        <v>2010250</v>
      </c>
      <c r="B25" s="341" t="s">
        <v>196</v>
      </c>
      <c r="C25" s="206">
        <v>0</v>
      </c>
      <c r="D25" s="206">
        <v>0</v>
      </c>
      <c r="E25" s="206">
        <v>0</v>
      </c>
      <c r="F25" s="393">
        <f t="shared" si="0"/>
        <v>0</v>
      </c>
      <c r="G25" s="393">
        <f t="shared" si="1"/>
        <v>0</v>
      </c>
      <c r="H25" s="530" t="str">
        <f t="shared" si="2"/>
        <v>否</v>
      </c>
      <c r="I25" s="531" t="str">
        <f t="shared" si="3"/>
        <v>项</v>
      </c>
    </row>
    <row r="26" ht="18" customHeight="1" spans="1:9">
      <c r="A26" s="346">
        <v>2010299</v>
      </c>
      <c r="B26" s="341" t="s">
        <v>202</v>
      </c>
      <c r="C26" s="206">
        <v>30</v>
      </c>
      <c r="D26" s="206">
        <v>0</v>
      </c>
      <c r="E26" s="206">
        <v>3</v>
      </c>
      <c r="F26" s="393">
        <f t="shared" si="0"/>
        <v>10</v>
      </c>
      <c r="G26" s="393">
        <f t="shared" si="1"/>
        <v>0</v>
      </c>
      <c r="H26" s="530" t="str">
        <f t="shared" si="2"/>
        <v>是</v>
      </c>
      <c r="I26" s="531" t="str">
        <f t="shared" si="3"/>
        <v>项</v>
      </c>
    </row>
    <row r="27" ht="18" customHeight="1" spans="1:9">
      <c r="A27" s="346">
        <v>20103</v>
      </c>
      <c r="B27" s="202" t="s">
        <v>203</v>
      </c>
      <c r="C27" s="147">
        <f>SUM(C28:C36)</f>
        <v>4186</v>
      </c>
      <c r="D27" s="147">
        <f>SUM(D28:D36)</f>
        <v>4832</v>
      </c>
      <c r="E27" s="147">
        <f>SUM(E28:E36)</f>
        <v>4454</v>
      </c>
      <c r="F27" s="393">
        <f t="shared" si="0"/>
        <v>106.402293358815</v>
      </c>
      <c r="G27" s="393">
        <f t="shared" si="1"/>
        <v>92.1771523178808</v>
      </c>
      <c r="H27" s="530" t="str">
        <f t="shared" si="2"/>
        <v>是</v>
      </c>
      <c r="I27" s="531" t="str">
        <f t="shared" si="3"/>
        <v>款</v>
      </c>
    </row>
    <row r="28" ht="18" customHeight="1" spans="1:9">
      <c r="A28" s="346">
        <v>2010301</v>
      </c>
      <c r="B28" s="341" t="s">
        <v>187</v>
      </c>
      <c r="C28" s="206">
        <v>4112</v>
      </c>
      <c r="D28" s="206">
        <v>4619</v>
      </c>
      <c r="E28" s="206">
        <v>4268</v>
      </c>
      <c r="F28" s="393">
        <f t="shared" si="0"/>
        <v>103.793774319066</v>
      </c>
      <c r="G28" s="393">
        <f t="shared" si="1"/>
        <v>92.4009525871401</v>
      </c>
      <c r="H28" s="530" t="str">
        <f t="shared" si="2"/>
        <v>是</v>
      </c>
      <c r="I28" s="531" t="str">
        <f t="shared" si="3"/>
        <v>项</v>
      </c>
    </row>
    <row r="29" ht="18" customHeight="1" spans="1:9">
      <c r="A29" s="346">
        <v>2010302</v>
      </c>
      <c r="B29" s="341" t="s">
        <v>188</v>
      </c>
      <c r="C29" s="206">
        <v>32</v>
      </c>
      <c r="D29" s="206">
        <v>52</v>
      </c>
      <c r="E29" s="206">
        <v>28</v>
      </c>
      <c r="F29" s="393">
        <f t="shared" si="0"/>
        <v>87.5</v>
      </c>
      <c r="G29" s="393">
        <f t="shared" si="1"/>
        <v>53.8461538461538</v>
      </c>
      <c r="H29" s="530" t="str">
        <f t="shared" si="2"/>
        <v>是</v>
      </c>
      <c r="I29" s="531" t="str">
        <f t="shared" si="3"/>
        <v>项</v>
      </c>
    </row>
    <row r="30" ht="36" customHeight="1" spans="1:9">
      <c r="A30" s="346">
        <v>2010303</v>
      </c>
      <c r="B30" s="341" t="s">
        <v>189</v>
      </c>
      <c r="C30" s="206">
        <v>0</v>
      </c>
      <c r="D30" s="206">
        <v>0</v>
      </c>
      <c r="E30" s="206">
        <v>0</v>
      </c>
      <c r="F30" s="393">
        <f t="shared" si="0"/>
        <v>0</v>
      </c>
      <c r="G30" s="393">
        <f t="shared" si="1"/>
        <v>0</v>
      </c>
      <c r="H30" s="530" t="str">
        <f t="shared" si="2"/>
        <v>否</v>
      </c>
      <c r="I30" s="531" t="str">
        <f t="shared" si="3"/>
        <v>项</v>
      </c>
    </row>
    <row r="31" ht="36" customHeight="1" spans="1:9">
      <c r="A31" s="346">
        <v>2010304</v>
      </c>
      <c r="B31" s="341" t="s">
        <v>204</v>
      </c>
      <c r="C31" s="206">
        <v>0</v>
      </c>
      <c r="D31" s="206">
        <v>0</v>
      </c>
      <c r="E31" s="206">
        <v>0</v>
      </c>
      <c r="F31" s="393">
        <f t="shared" si="0"/>
        <v>0</v>
      </c>
      <c r="G31" s="393">
        <f t="shared" si="1"/>
        <v>0</v>
      </c>
      <c r="H31" s="530" t="str">
        <f t="shared" si="2"/>
        <v>否</v>
      </c>
      <c r="I31" s="531" t="str">
        <f t="shared" si="3"/>
        <v>项</v>
      </c>
    </row>
    <row r="32" ht="18" customHeight="1" spans="1:9">
      <c r="A32" s="346">
        <v>2010305</v>
      </c>
      <c r="B32" s="341" t="s">
        <v>205</v>
      </c>
      <c r="C32" s="206">
        <v>39</v>
      </c>
      <c r="D32" s="206">
        <v>60</v>
      </c>
      <c r="E32" s="206">
        <v>49</v>
      </c>
      <c r="F32" s="393">
        <f t="shared" si="0"/>
        <v>125.641025641026</v>
      </c>
      <c r="G32" s="393">
        <f t="shared" si="1"/>
        <v>81.6666666666667</v>
      </c>
      <c r="H32" s="530" t="str">
        <f t="shared" si="2"/>
        <v>是</v>
      </c>
      <c r="I32" s="531" t="str">
        <f t="shared" si="3"/>
        <v>项</v>
      </c>
    </row>
    <row r="33" ht="36" customHeight="1" spans="1:9">
      <c r="A33" s="346">
        <v>2010306</v>
      </c>
      <c r="B33" s="341" t="s">
        <v>206</v>
      </c>
      <c r="C33" s="206">
        <v>0</v>
      </c>
      <c r="D33" s="206">
        <v>0</v>
      </c>
      <c r="E33" s="206">
        <v>0</v>
      </c>
      <c r="F33" s="393">
        <f t="shared" si="0"/>
        <v>0</v>
      </c>
      <c r="G33" s="393">
        <f t="shared" si="1"/>
        <v>0</v>
      </c>
      <c r="H33" s="530" t="str">
        <f t="shared" si="2"/>
        <v>否</v>
      </c>
      <c r="I33" s="531" t="str">
        <f t="shared" si="3"/>
        <v>项</v>
      </c>
    </row>
    <row r="34" ht="36" customHeight="1" spans="1:9">
      <c r="A34" s="346">
        <v>2010309</v>
      </c>
      <c r="B34" s="341" t="s">
        <v>207</v>
      </c>
      <c r="C34" s="206">
        <v>0</v>
      </c>
      <c r="D34" s="206">
        <v>0</v>
      </c>
      <c r="E34" s="206">
        <v>0</v>
      </c>
      <c r="F34" s="393">
        <f t="shared" si="0"/>
        <v>0</v>
      </c>
      <c r="G34" s="393">
        <f t="shared" si="1"/>
        <v>0</v>
      </c>
      <c r="H34" s="530" t="str">
        <f t="shared" si="2"/>
        <v>否</v>
      </c>
      <c r="I34" s="531" t="str">
        <f t="shared" si="3"/>
        <v>项</v>
      </c>
    </row>
    <row r="35" ht="18" customHeight="1" spans="1:9">
      <c r="A35" s="346">
        <v>2010350</v>
      </c>
      <c r="B35" s="341" t="s">
        <v>196</v>
      </c>
      <c r="C35" s="206">
        <v>0</v>
      </c>
      <c r="D35" s="206">
        <v>101</v>
      </c>
      <c r="E35" s="206">
        <v>98</v>
      </c>
      <c r="F35" s="393">
        <f t="shared" si="0"/>
        <v>0</v>
      </c>
      <c r="G35" s="393">
        <f t="shared" si="1"/>
        <v>97.029702970297</v>
      </c>
      <c r="H35" s="530" t="str">
        <f t="shared" si="2"/>
        <v>是</v>
      </c>
      <c r="I35" s="531" t="str">
        <f t="shared" si="3"/>
        <v>项</v>
      </c>
    </row>
    <row r="36" ht="18" customHeight="1" spans="1:9">
      <c r="A36" s="532">
        <v>2010399</v>
      </c>
      <c r="B36" s="341" t="s">
        <v>208</v>
      </c>
      <c r="C36" s="206">
        <v>3</v>
      </c>
      <c r="D36" s="206">
        <v>0</v>
      </c>
      <c r="E36" s="206">
        <v>11</v>
      </c>
      <c r="F36" s="393">
        <f t="shared" si="0"/>
        <v>366.666666666667</v>
      </c>
      <c r="G36" s="393">
        <f t="shared" si="1"/>
        <v>0</v>
      </c>
      <c r="H36" s="530" t="str">
        <f t="shared" si="2"/>
        <v>是</v>
      </c>
      <c r="I36" s="531" t="str">
        <f t="shared" si="3"/>
        <v>项</v>
      </c>
    </row>
    <row r="37" ht="18" customHeight="1" spans="1:9">
      <c r="A37" s="346">
        <v>20104</v>
      </c>
      <c r="B37" s="202" t="s">
        <v>209</v>
      </c>
      <c r="C37" s="147">
        <f>SUM(C38:C47)</f>
        <v>408</v>
      </c>
      <c r="D37" s="147">
        <f>SUM(D38:D47)</f>
        <v>520</v>
      </c>
      <c r="E37" s="147">
        <f>SUM(E38:E47)</f>
        <v>609</v>
      </c>
      <c r="F37" s="393">
        <f t="shared" si="0"/>
        <v>149.264705882353</v>
      </c>
      <c r="G37" s="393">
        <f t="shared" si="1"/>
        <v>117.115384615385</v>
      </c>
      <c r="H37" s="530" t="str">
        <f t="shared" si="2"/>
        <v>是</v>
      </c>
      <c r="I37" s="531" t="str">
        <f t="shared" si="3"/>
        <v>款</v>
      </c>
    </row>
    <row r="38" ht="18" customHeight="1" spans="1:9">
      <c r="A38" s="346">
        <v>2010401</v>
      </c>
      <c r="B38" s="341" t="s">
        <v>187</v>
      </c>
      <c r="C38" s="206">
        <v>284</v>
      </c>
      <c r="D38" s="206">
        <v>365</v>
      </c>
      <c r="E38" s="206">
        <v>314</v>
      </c>
      <c r="F38" s="393">
        <f t="shared" si="0"/>
        <v>110.56338028169</v>
      </c>
      <c r="G38" s="393">
        <f t="shared" si="1"/>
        <v>86.027397260274</v>
      </c>
      <c r="H38" s="530" t="str">
        <f t="shared" si="2"/>
        <v>是</v>
      </c>
      <c r="I38" s="531" t="str">
        <f t="shared" si="3"/>
        <v>项</v>
      </c>
    </row>
    <row r="39" ht="36" customHeight="1" spans="1:9">
      <c r="A39" s="346">
        <v>2010402</v>
      </c>
      <c r="B39" s="341" t="s">
        <v>188</v>
      </c>
      <c r="C39" s="206">
        <v>0</v>
      </c>
      <c r="D39" s="206">
        <v>0</v>
      </c>
      <c r="E39" s="206">
        <v>0</v>
      </c>
      <c r="F39" s="393">
        <f t="shared" si="0"/>
        <v>0</v>
      </c>
      <c r="G39" s="393">
        <f t="shared" si="1"/>
        <v>0</v>
      </c>
      <c r="H39" s="530" t="str">
        <f t="shared" si="2"/>
        <v>否</v>
      </c>
      <c r="I39" s="531" t="str">
        <f t="shared" si="3"/>
        <v>项</v>
      </c>
    </row>
    <row r="40" ht="36" customHeight="1" spans="1:9">
      <c r="A40" s="346">
        <v>2010403</v>
      </c>
      <c r="B40" s="341" t="s">
        <v>189</v>
      </c>
      <c r="C40" s="206">
        <v>0</v>
      </c>
      <c r="D40" s="206">
        <v>0</v>
      </c>
      <c r="E40" s="206">
        <v>0</v>
      </c>
      <c r="F40" s="393">
        <f t="shared" si="0"/>
        <v>0</v>
      </c>
      <c r="G40" s="393">
        <f t="shared" si="1"/>
        <v>0</v>
      </c>
      <c r="H40" s="530" t="str">
        <f t="shared" si="2"/>
        <v>否</v>
      </c>
      <c r="I40" s="531" t="str">
        <f t="shared" si="3"/>
        <v>项</v>
      </c>
    </row>
    <row r="41" ht="18" customHeight="1" spans="1:9">
      <c r="A41" s="346">
        <v>2010404</v>
      </c>
      <c r="B41" s="341" t="s">
        <v>210</v>
      </c>
      <c r="C41" s="206">
        <v>8</v>
      </c>
      <c r="D41" s="206">
        <v>0</v>
      </c>
      <c r="E41" s="206">
        <v>3</v>
      </c>
      <c r="F41" s="393">
        <f t="shared" si="0"/>
        <v>37.5</v>
      </c>
      <c r="G41" s="393">
        <f t="shared" si="1"/>
        <v>0</v>
      </c>
      <c r="H41" s="530" t="str">
        <f t="shared" si="2"/>
        <v>是</v>
      </c>
      <c r="I41" s="531" t="str">
        <f t="shared" si="3"/>
        <v>项</v>
      </c>
    </row>
    <row r="42" ht="36" customHeight="1" spans="1:9">
      <c r="A42" s="346">
        <v>2010405</v>
      </c>
      <c r="B42" s="341" t="s">
        <v>211</v>
      </c>
      <c r="C42" s="206">
        <v>0</v>
      </c>
      <c r="D42" s="206">
        <v>0</v>
      </c>
      <c r="E42" s="206">
        <v>0</v>
      </c>
      <c r="F42" s="393">
        <f t="shared" si="0"/>
        <v>0</v>
      </c>
      <c r="G42" s="393">
        <f t="shared" si="1"/>
        <v>0</v>
      </c>
      <c r="H42" s="530" t="str">
        <f t="shared" si="2"/>
        <v>否</v>
      </c>
      <c r="I42" s="531" t="str">
        <f t="shared" si="3"/>
        <v>项</v>
      </c>
    </row>
    <row r="43" ht="18" customHeight="1" spans="1:9">
      <c r="A43" s="346">
        <v>2010406</v>
      </c>
      <c r="B43" s="341" t="s">
        <v>212</v>
      </c>
      <c r="C43" s="206">
        <v>0</v>
      </c>
      <c r="D43" s="206">
        <v>23</v>
      </c>
      <c r="E43" s="206">
        <v>0</v>
      </c>
      <c r="F43" s="393">
        <f t="shared" si="0"/>
        <v>0</v>
      </c>
      <c r="G43" s="393">
        <f t="shared" si="1"/>
        <v>0</v>
      </c>
      <c r="H43" s="530" t="str">
        <f t="shared" si="2"/>
        <v>是</v>
      </c>
      <c r="I43" s="531" t="str">
        <f t="shared" si="3"/>
        <v>项</v>
      </c>
    </row>
    <row r="44" ht="36" customHeight="1" spans="1:9">
      <c r="A44" s="346">
        <v>2010407</v>
      </c>
      <c r="B44" s="341" t="s">
        <v>213</v>
      </c>
      <c r="C44" s="206">
        <v>0</v>
      </c>
      <c r="D44" s="206">
        <v>0</v>
      </c>
      <c r="E44" s="206">
        <v>0</v>
      </c>
      <c r="F44" s="393">
        <f t="shared" si="0"/>
        <v>0</v>
      </c>
      <c r="G44" s="393">
        <f t="shared" si="1"/>
        <v>0</v>
      </c>
      <c r="H44" s="530" t="str">
        <f t="shared" si="2"/>
        <v>否</v>
      </c>
      <c r="I44" s="531" t="str">
        <f t="shared" si="3"/>
        <v>项</v>
      </c>
    </row>
    <row r="45" ht="18" customHeight="1" spans="1:9">
      <c r="A45" s="346">
        <v>2010408</v>
      </c>
      <c r="B45" s="341" t="s">
        <v>214</v>
      </c>
      <c r="C45" s="206">
        <v>1</v>
      </c>
      <c r="D45" s="206">
        <v>0</v>
      </c>
      <c r="E45" s="206">
        <v>2</v>
      </c>
      <c r="F45" s="393">
        <f t="shared" si="0"/>
        <v>200</v>
      </c>
      <c r="G45" s="393">
        <f t="shared" si="1"/>
        <v>0</v>
      </c>
      <c r="H45" s="530" t="str">
        <f t="shared" si="2"/>
        <v>是</v>
      </c>
      <c r="I45" s="531" t="str">
        <f t="shared" si="3"/>
        <v>项</v>
      </c>
    </row>
    <row r="46" ht="18" customHeight="1" spans="1:9">
      <c r="A46" s="346">
        <v>2010450</v>
      </c>
      <c r="B46" s="341" t="s">
        <v>196</v>
      </c>
      <c r="C46" s="206">
        <v>105</v>
      </c>
      <c r="D46" s="206">
        <v>132</v>
      </c>
      <c r="E46" s="206">
        <v>169</v>
      </c>
      <c r="F46" s="393">
        <f t="shared" si="0"/>
        <v>160.952380952381</v>
      </c>
      <c r="G46" s="393">
        <f t="shared" si="1"/>
        <v>128.030303030303</v>
      </c>
      <c r="H46" s="530" t="str">
        <f t="shared" si="2"/>
        <v>是</v>
      </c>
      <c r="I46" s="531" t="str">
        <f t="shared" si="3"/>
        <v>项</v>
      </c>
    </row>
    <row r="47" ht="18" customHeight="1" spans="1:9">
      <c r="A47" s="346">
        <v>2010499</v>
      </c>
      <c r="B47" s="341" t="s">
        <v>215</v>
      </c>
      <c r="C47" s="206">
        <v>10</v>
      </c>
      <c r="D47" s="206">
        <v>0</v>
      </c>
      <c r="E47" s="206">
        <v>121</v>
      </c>
      <c r="F47" s="393">
        <f t="shared" si="0"/>
        <v>1210</v>
      </c>
      <c r="G47" s="393">
        <f t="shared" si="1"/>
        <v>0</v>
      </c>
      <c r="H47" s="530" t="str">
        <f t="shared" si="2"/>
        <v>是</v>
      </c>
      <c r="I47" s="531" t="str">
        <f t="shared" si="3"/>
        <v>项</v>
      </c>
    </row>
    <row r="48" ht="18" customHeight="1" spans="1:9">
      <c r="A48" s="346">
        <v>20105</v>
      </c>
      <c r="B48" s="202" t="s">
        <v>216</v>
      </c>
      <c r="C48" s="147">
        <f>SUM(C49:C58)</f>
        <v>462</v>
      </c>
      <c r="D48" s="147">
        <f>SUM(D49:D58)</f>
        <v>456</v>
      </c>
      <c r="E48" s="147">
        <f>SUM(E49:E58)</f>
        <v>410</v>
      </c>
      <c r="F48" s="393">
        <f t="shared" si="0"/>
        <v>88.7445887445888</v>
      </c>
      <c r="G48" s="393">
        <f t="shared" si="1"/>
        <v>89.9122807017544</v>
      </c>
      <c r="H48" s="530" t="str">
        <f t="shared" si="2"/>
        <v>是</v>
      </c>
      <c r="I48" s="531" t="str">
        <f t="shared" si="3"/>
        <v>款</v>
      </c>
    </row>
    <row r="49" ht="18" customHeight="1" spans="1:9">
      <c r="A49" s="346">
        <v>2010501</v>
      </c>
      <c r="B49" s="341" t="s">
        <v>187</v>
      </c>
      <c r="C49" s="206">
        <v>350</v>
      </c>
      <c r="D49" s="206">
        <v>400</v>
      </c>
      <c r="E49" s="206">
        <v>362</v>
      </c>
      <c r="F49" s="393">
        <f t="shared" si="0"/>
        <v>103.428571428571</v>
      </c>
      <c r="G49" s="393">
        <f t="shared" si="1"/>
        <v>90.5</v>
      </c>
      <c r="H49" s="530" t="str">
        <f t="shared" si="2"/>
        <v>是</v>
      </c>
      <c r="I49" s="531" t="str">
        <f t="shared" si="3"/>
        <v>项</v>
      </c>
    </row>
    <row r="50" ht="36" customHeight="1" spans="1:9">
      <c r="A50" s="346">
        <v>2010502</v>
      </c>
      <c r="B50" s="341" t="s">
        <v>188</v>
      </c>
      <c r="C50" s="206">
        <v>0</v>
      </c>
      <c r="D50" s="206">
        <v>0</v>
      </c>
      <c r="E50" s="206">
        <v>0</v>
      </c>
      <c r="F50" s="393">
        <f t="shared" si="0"/>
        <v>0</v>
      </c>
      <c r="G50" s="393">
        <f t="shared" si="1"/>
        <v>0</v>
      </c>
      <c r="H50" s="530" t="str">
        <f t="shared" si="2"/>
        <v>否</v>
      </c>
      <c r="I50" s="531" t="str">
        <f t="shared" si="3"/>
        <v>项</v>
      </c>
    </row>
    <row r="51" ht="36" customHeight="1" spans="1:9">
      <c r="A51" s="346">
        <v>2010503</v>
      </c>
      <c r="B51" s="341" t="s">
        <v>189</v>
      </c>
      <c r="C51" s="206">
        <v>0</v>
      </c>
      <c r="D51" s="206">
        <v>0</v>
      </c>
      <c r="E51" s="206">
        <v>0</v>
      </c>
      <c r="F51" s="393">
        <f t="shared" si="0"/>
        <v>0</v>
      </c>
      <c r="G51" s="393">
        <f t="shared" si="1"/>
        <v>0</v>
      </c>
      <c r="H51" s="530" t="str">
        <f t="shared" si="2"/>
        <v>否</v>
      </c>
      <c r="I51" s="531" t="str">
        <f t="shared" si="3"/>
        <v>项</v>
      </c>
    </row>
    <row r="52" ht="36" customHeight="1" spans="1:9">
      <c r="A52" s="346">
        <v>2010504</v>
      </c>
      <c r="B52" s="341" t="s">
        <v>217</v>
      </c>
      <c r="C52" s="206">
        <v>0</v>
      </c>
      <c r="D52" s="206">
        <v>0</v>
      </c>
      <c r="E52" s="206">
        <v>0</v>
      </c>
      <c r="F52" s="393">
        <f t="shared" si="0"/>
        <v>0</v>
      </c>
      <c r="G52" s="393">
        <f t="shared" si="1"/>
        <v>0</v>
      </c>
      <c r="H52" s="530" t="str">
        <f t="shared" si="2"/>
        <v>否</v>
      </c>
      <c r="I52" s="531" t="str">
        <f t="shared" si="3"/>
        <v>项</v>
      </c>
    </row>
    <row r="53" ht="18" customHeight="1" spans="1:9">
      <c r="A53" s="346">
        <v>2010505</v>
      </c>
      <c r="B53" s="341" t="s">
        <v>218</v>
      </c>
      <c r="C53" s="206">
        <v>19</v>
      </c>
      <c r="D53" s="206">
        <v>23</v>
      </c>
      <c r="E53" s="206">
        <v>1</v>
      </c>
      <c r="F53" s="393">
        <f t="shared" si="0"/>
        <v>5.26315789473684</v>
      </c>
      <c r="G53" s="393">
        <f t="shared" si="1"/>
        <v>4.34782608695652</v>
      </c>
      <c r="H53" s="530" t="str">
        <f t="shared" si="2"/>
        <v>是</v>
      </c>
      <c r="I53" s="531" t="str">
        <f t="shared" si="3"/>
        <v>项</v>
      </c>
    </row>
    <row r="54" ht="36" customHeight="1" spans="1:9">
      <c r="A54" s="346">
        <v>2010506</v>
      </c>
      <c r="B54" s="341" t="s">
        <v>219</v>
      </c>
      <c r="C54" s="206">
        <v>0</v>
      </c>
      <c r="D54" s="206">
        <v>0</v>
      </c>
      <c r="E54" s="206">
        <v>0</v>
      </c>
      <c r="F54" s="393">
        <f t="shared" si="0"/>
        <v>0</v>
      </c>
      <c r="G54" s="393">
        <f t="shared" si="1"/>
        <v>0</v>
      </c>
      <c r="H54" s="530" t="str">
        <f t="shared" si="2"/>
        <v>否</v>
      </c>
      <c r="I54" s="531" t="str">
        <f t="shared" si="3"/>
        <v>项</v>
      </c>
    </row>
    <row r="55" ht="18" customHeight="1" spans="1:9">
      <c r="A55" s="346">
        <v>2010507</v>
      </c>
      <c r="B55" s="341" t="s">
        <v>220</v>
      </c>
      <c r="C55" s="206">
        <v>56</v>
      </c>
      <c r="D55" s="206">
        <v>13</v>
      </c>
      <c r="E55" s="206">
        <v>7</v>
      </c>
      <c r="F55" s="393">
        <f t="shared" si="0"/>
        <v>12.5</v>
      </c>
      <c r="G55" s="393">
        <f t="shared" si="1"/>
        <v>53.8461538461538</v>
      </c>
      <c r="H55" s="530" t="str">
        <f t="shared" si="2"/>
        <v>是</v>
      </c>
      <c r="I55" s="531" t="str">
        <f t="shared" si="3"/>
        <v>项</v>
      </c>
    </row>
    <row r="56" ht="18" customHeight="1" spans="1:9">
      <c r="A56" s="346">
        <v>2010508</v>
      </c>
      <c r="B56" s="341" t="s">
        <v>221</v>
      </c>
      <c r="C56" s="206">
        <v>37</v>
      </c>
      <c r="D56" s="206">
        <v>20</v>
      </c>
      <c r="E56" s="206">
        <v>40</v>
      </c>
      <c r="F56" s="393">
        <f t="shared" si="0"/>
        <v>108.108108108108</v>
      </c>
      <c r="G56" s="393">
        <f t="shared" si="1"/>
        <v>200</v>
      </c>
      <c r="H56" s="530" t="str">
        <f t="shared" si="2"/>
        <v>是</v>
      </c>
      <c r="I56" s="531" t="str">
        <f t="shared" si="3"/>
        <v>项</v>
      </c>
    </row>
    <row r="57" ht="36" customHeight="1" spans="1:9">
      <c r="A57" s="346">
        <v>2010550</v>
      </c>
      <c r="B57" s="341" t="s">
        <v>196</v>
      </c>
      <c r="C57" s="206">
        <v>0</v>
      </c>
      <c r="D57" s="206">
        <v>0</v>
      </c>
      <c r="E57" s="206">
        <v>0</v>
      </c>
      <c r="F57" s="393">
        <f t="shared" si="0"/>
        <v>0</v>
      </c>
      <c r="G57" s="393">
        <f t="shared" si="1"/>
        <v>0</v>
      </c>
      <c r="H57" s="530" t="str">
        <f t="shared" si="2"/>
        <v>否</v>
      </c>
      <c r="I57" s="531" t="str">
        <f t="shared" si="3"/>
        <v>项</v>
      </c>
    </row>
    <row r="58" ht="36" customHeight="1" spans="1:9">
      <c r="A58" s="346">
        <v>2010599</v>
      </c>
      <c r="B58" s="341" t="s">
        <v>222</v>
      </c>
      <c r="C58" s="206">
        <v>0</v>
      </c>
      <c r="D58" s="206">
        <v>0</v>
      </c>
      <c r="E58" s="206">
        <v>0</v>
      </c>
      <c r="F58" s="393">
        <f t="shared" si="0"/>
        <v>0</v>
      </c>
      <c r="G58" s="393">
        <f t="shared" si="1"/>
        <v>0</v>
      </c>
      <c r="H58" s="530" t="str">
        <f t="shared" si="2"/>
        <v>否</v>
      </c>
      <c r="I58" s="531" t="str">
        <f t="shared" si="3"/>
        <v>项</v>
      </c>
    </row>
    <row r="59" ht="18" customHeight="1" spans="1:9">
      <c r="A59" s="346">
        <v>20106</v>
      </c>
      <c r="B59" s="202" t="s">
        <v>223</v>
      </c>
      <c r="C59" s="147">
        <f>SUM(C60:C69)</f>
        <v>856</v>
      </c>
      <c r="D59" s="147">
        <f>SUM(D60:D69)</f>
        <v>881</v>
      </c>
      <c r="E59" s="147">
        <f>SUM(E60:E69)</f>
        <v>829</v>
      </c>
      <c r="F59" s="393">
        <f t="shared" si="0"/>
        <v>96.8457943925234</v>
      </c>
      <c r="G59" s="393">
        <f t="shared" si="1"/>
        <v>94.0976163450624</v>
      </c>
      <c r="H59" s="530" t="str">
        <f t="shared" si="2"/>
        <v>是</v>
      </c>
      <c r="I59" s="531" t="str">
        <f t="shared" si="3"/>
        <v>款</v>
      </c>
    </row>
    <row r="60" ht="18" customHeight="1" spans="1:9">
      <c r="A60" s="346">
        <v>2010601</v>
      </c>
      <c r="B60" s="341" t="s">
        <v>187</v>
      </c>
      <c r="C60" s="206">
        <v>695</v>
      </c>
      <c r="D60" s="206">
        <v>773</v>
      </c>
      <c r="E60" s="206">
        <v>738</v>
      </c>
      <c r="F60" s="393">
        <f t="shared" si="0"/>
        <v>106.187050359712</v>
      </c>
      <c r="G60" s="393">
        <f t="shared" si="1"/>
        <v>95.4721862871928</v>
      </c>
      <c r="H60" s="530" t="str">
        <f t="shared" si="2"/>
        <v>是</v>
      </c>
      <c r="I60" s="531" t="str">
        <f t="shared" si="3"/>
        <v>项</v>
      </c>
    </row>
    <row r="61" ht="36" customHeight="1" spans="1:9">
      <c r="A61" s="346">
        <v>2010602</v>
      </c>
      <c r="B61" s="341" t="s">
        <v>188</v>
      </c>
      <c r="C61" s="206">
        <v>0</v>
      </c>
      <c r="D61" s="206">
        <v>0</v>
      </c>
      <c r="E61" s="206">
        <v>0</v>
      </c>
      <c r="F61" s="393">
        <f t="shared" si="0"/>
        <v>0</v>
      </c>
      <c r="G61" s="393">
        <f t="shared" si="1"/>
        <v>0</v>
      </c>
      <c r="H61" s="530" t="str">
        <f t="shared" si="2"/>
        <v>否</v>
      </c>
      <c r="I61" s="531" t="str">
        <f t="shared" si="3"/>
        <v>项</v>
      </c>
    </row>
    <row r="62" ht="36" customHeight="1" spans="1:9">
      <c r="A62" s="346">
        <v>2010603</v>
      </c>
      <c r="B62" s="341" t="s">
        <v>189</v>
      </c>
      <c r="C62" s="206">
        <v>0</v>
      </c>
      <c r="D62" s="206">
        <v>0</v>
      </c>
      <c r="E62" s="206">
        <v>0</v>
      </c>
      <c r="F62" s="393">
        <f t="shared" si="0"/>
        <v>0</v>
      </c>
      <c r="G62" s="393">
        <f t="shared" si="1"/>
        <v>0</v>
      </c>
      <c r="H62" s="530" t="str">
        <f t="shared" si="2"/>
        <v>否</v>
      </c>
      <c r="I62" s="531" t="str">
        <f t="shared" si="3"/>
        <v>项</v>
      </c>
    </row>
    <row r="63" ht="36" customHeight="1" spans="1:9">
      <c r="A63" s="346">
        <v>2010604</v>
      </c>
      <c r="B63" s="341" t="s">
        <v>224</v>
      </c>
      <c r="C63" s="206">
        <v>0</v>
      </c>
      <c r="D63" s="206">
        <v>0</v>
      </c>
      <c r="E63" s="206">
        <v>0</v>
      </c>
      <c r="F63" s="393">
        <f t="shared" si="0"/>
        <v>0</v>
      </c>
      <c r="G63" s="393">
        <f t="shared" si="1"/>
        <v>0</v>
      </c>
      <c r="H63" s="530" t="str">
        <f t="shared" si="2"/>
        <v>否</v>
      </c>
      <c r="I63" s="531" t="str">
        <f t="shared" si="3"/>
        <v>项</v>
      </c>
    </row>
    <row r="64" ht="36" customHeight="1" spans="1:9">
      <c r="A64" s="346">
        <v>2010605</v>
      </c>
      <c r="B64" s="341" t="s">
        <v>225</v>
      </c>
      <c r="C64" s="206">
        <v>0</v>
      </c>
      <c r="D64" s="206">
        <v>0</v>
      </c>
      <c r="E64" s="206">
        <v>0</v>
      </c>
      <c r="F64" s="393">
        <f t="shared" si="0"/>
        <v>0</v>
      </c>
      <c r="G64" s="393">
        <f t="shared" si="1"/>
        <v>0</v>
      </c>
      <c r="H64" s="530" t="str">
        <f t="shared" si="2"/>
        <v>否</v>
      </c>
      <c r="I64" s="531" t="str">
        <f t="shared" si="3"/>
        <v>项</v>
      </c>
    </row>
    <row r="65" ht="36" customHeight="1" spans="1:9">
      <c r="A65" s="346">
        <v>2010606</v>
      </c>
      <c r="B65" s="341" t="s">
        <v>226</v>
      </c>
      <c r="C65" s="206">
        <v>0</v>
      </c>
      <c r="D65" s="206">
        <v>0</v>
      </c>
      <c r="E65" s="206">
        <v>0</v>
      </c>
      <c r="F65" s="393">
        <f t="shared" si="0"/>
        <v>0</v>
      </c>
      <c r="G65" s="393">
        <f t="shared" si="1"/>
        <v>0</v>
      </c>
      <c r="H65" s="530" t="str">
        <f t="shared" si="2"/>
        <v>否</v>
      </c>
      <c r="I65" s="531" t="str">
        <f t="shared" si="3"/>
        <v>项</v>
      </c>
    </row>
    <row r="66" ht="18" customHeight="1" spans="1:9">
      <c r="A66" s="346">
        <v>2010607</v>
      </c>
      <c r="B66" s="341" t="s">
        <v>227</v>
      </c>
      <c r="C66" s="206">
        <v>55</v>
      </c>
      <c r="D66" s="206">
        <v>62</v>
      </c>
      <c r="E66" s="206">
        <v>59</v>
      </c>
      <c r="F66" s="393">
        <f t="shared" si="0"/>
        <v>107.272727272727</v>
      </c>
      <c r="G66" s="393">
        <f t="shared" si="1"/>
        <v>95.1612903225807</v>
      </c>
      <c r="H66" s="530" t="str">
        <f t="shared" si="2"/>
        <v>是</v>
      </c>
      <c r="I66" s="531" t="str">
        <f t="shared" si="3"/>
        <v>项</v>
      </c>
    </row>
    <row r="67" ht="18" customHeight="1" spans="1:9">
      <c r="A67" s="346">
        <v>2010608</v>
      </c>
      <c r="B67" s="341" t="s">
        <v>228</v>
      </c>
      <c r="C67" s="206">
        <v>34</v>
      </c>
      <c r="D67" s="206">
        <v>46</v>
      </c>
      <c r="E67" s="206">
        <v>32</v>
      </c>
      <c r="F67" s="393">
        <f t="shared" si="0"/>
        <v>94.1176470588235</v>
      </c>
      <c r="G67" s="393">
        <f t="shared" si="1"/>
        <v>69.5652173913043</v>
      </c>
      <c r="H67" s="530" t="str">
        <f t="shared" si="2"/>
        <v>是</v>
      </c>
      <c r="I67" s="531" t="str">
        <f t="shared" si="3"/>
        <v>项</v>
      </c>
    </row>
    <row r="68" ht="18" customHeight="1" spans="1:9">
      <c r="A68" s="346">
        <v>2010650</v>
      </c>
      <c r="B68" s="341" t="s">
        <v>196</v>
      </c>
      <c r="C68" s="206">
        <v>72</v>
      </c>
      <c r="D68" s="206">
        <v>0</v>
      </c>
      <c r="E68" s="206">
        <v>0</v>
      </c>
      <c r="F68" s="393">
        <f t="shared" si="0"/>
        <v>0</v>
      </c>
      <c r="G68" s="393">
        <f t="shared" si="1"/>
        <v>0</v>
      </c>
      <c r="H68" s="530" t="str">
        <f t="shared" si="2"/>
        <v>是</v>
      </c>
      <c r="I68" s="531" t="str">
        <f t="shared" si="3"/>
        <v>项</v>
      </c>
    </row>
    <row r="69" ht="36" customHeight="1" spans="1:9">
      <c r="A69" s="346">
        <v>2010699</v>
      </c>
      <c r="B69" s="341" t="s">
        <v>229</v>
      </c>
      <c r="C69" s="206">
        <v>0</v>
      </c>
      <c r="D69" s="206">
        <v>0</v>
      </c>
      <c r="E69" s="206">
        <v>0</v>
      </c>
      <c r="F69" s="393">
        <f t="shared" ref="F69:F132" si="4">IFERROR(IF(C69&lt;0,"",IFERROR(E69/C69,0))*100,0)</f>
        <v>0</v>
      </c>
      <c r="G69" s="393">
        <f t="shared" ref="G69:G132" si="5">IFERROR(IF(D69&lt;0,"",IFERROR(E69/D69,0))*100,0)</f>
        <v>0</v>
      </c>
      <c r="H69" s="530" t="str">
        <f t="shared" ref="H69:H132" si="6">IF(LEN(A69)=3,"是",IF(B69&lt;&gt;"",IF(SUM(C69:E69)&lt;&gt;0,"是","否"),"是"))</f>
        <v>否</v>
      </c>
      <c r="I69" s="531" t="str">
        <f t="shared" ref="I69:I132" si="7">IF(LEN(A69)=3,"类",IF(LEN(A69)=5,"款","项"))</f>
        <v>项</v>
      </c>
    </row>
    <row r="70" ht="18" customHeight="1" spans="1:9">
      <c r="A70" s="346">
        <v>20107</v>
      </c>
      <c r="B70" s="202" t="s">
        <v>230</v>
      </c>
      <c r="C70" s="147">
        <f>SUM(C71:C77)</f>
        <v>80</v>
      </c>
      <c r="D70" s="147">
        <f>SUM(D71:D77)</f>
        <v>150</v>
      </c>
      <c r="E70" s="147">
        <f>SUM(E71:E77)</f>
        <v>90</v>
      </c>
      <c r="F70" s="393">
        <f t="shared" si="4"/>
        <v>112.5</v>
      </c>
      <c r="G70" s="393">
        <f t="shared" si="5"/>
        <v>60</v>
      </c>
      <c r="H70" s="530" t="str">
        <f t="shared" si="6"/>
        <v>是</v>
      </c>
      <c r="I70" s="531" t="str">
        <f t="shared" si="7"/>
        <v>款</v>
      </c>
    </row>
    <row r="71" ht="18" customHeight="1" spans="1:9">
      <c r="A71" s="346">
        <v>2010701</v>
      </c>
      <c r="B71" s="341" t="s">
        <v>187</v>
      </c>
      <c r="C71" s="206">
        <v>0</v>
      </c>
      <c r="D71" s="206">
        <v>150</v>
      </c>
      <c r="E71" s="206">
        <v>90</v>
      </c>
      <c r="F71" s="393">
        <f t="shared" si="4"/>
        <v>0</v>
      </c>
      <c r="G71" s="393">
        <f t="shared" si="5"/>
        <v>60</v>
      </c>
      <c r="H71" s="530" t="str">
        <f t="shared" si="6"/>
        <v>是</v>
      </c>
      <c r="I71" s="531" t="str">
        <f t="shared" si="7"/>
        <v>项</v>
      </c>
    </row>
    <row r="72" ht="18" customHeight="1" spans="1:9">
      <c r="A72" s="346">
        <v>2010702</v>
      </c>
      <c r="B72" s="341" t="s">
        <v>188</v>
      </c>
      <c r="C72" s="206">
        <v>80</v>
      </c>
      <c r="D72" s="206">
        <v>0</v>
      </c>
      <c r="E72" s="206">
        <v>0</v>
      </c>
      <c r="F72" s="393">
        <f t="shared" si="4"/>
        <v>0</v>
      </c>
      <c r="G72" s="393">
        <f t="shared" si="5"/>
        <v>0</v>
      </c>
      <c r="H72" s="530" t="str">
        <f t="shared" si="6"/>
        <v>是</v>
      </c>
      <c r="I72" s="531" t="str">
        <f t="shared" si="7"/>
        <v>项</v>
      </c>
    </row>
    <row r="73" ht="36" customHeight="1" spans="1:9">
      <c r="A73" s="346">
        <v>2010703</v>
      </c>
      <c r="B73" s="341" t="s">
        <v>189</v>
      </c>
      <c r="C73" s="206">
        <v>0</v>
      </c>
      <c r="D73" s="206">
        <v>0</v>
      </c>
      <c r="E73" s="206">
        <v>0</v>
      </c>
      <c r="F73" s="393">
        <f t="shared" si="4"/>
        <v>0</v>
      </c>
      <c r="G73" s="393">
        <f t="shared" si="5"/>
        <v>0</v>
      </c>
      <c r="H73" s="530" t="str">
        <f t="shared" si="6"/>
        <v>否</v>
      </c>
      <c r="I73" s="531" t="str">
        <f t="shared" si="7"/>
        <v>项</v>
      </c>
    </row>
    <row r="74" ht="36" customHeight="1" spans="1:9">
      <c r="A74" s="346">
        <v>2010709</v>
      </c>
      <c r="B74" s="341" t="s">
        <v>227</v>
      </c>
      <c r="C74" s="206">
        <v>0</v>
      </c>
      <c r="D74" s="206">
        <v>0</v>
      </c>
      <c r="E74" s="206">
        <v>0</v>
      </c>
      <c r="F74" s="393">
        <f t="shared" si="4"/>
        <v>0</v>
      </c>
      <c r="G74" s="393">
        <f t="shared" si="5"/>
        <v>0</v>
      </c>
      <c r="H74" s="530" t="str">
        <f t="shared" si="6"/>
        <v>否</v>
      </c>
      <c r="I74" s="531" t="str">
        <f t="shared" si="7"/>
        <v>项</v>
      </c>
    </row>
    <row r="75" ht="36" customHeight="1" spans="1:9">
      <c r="A75" s="533">
        <v>2010710</v>
      </c>
      <c r="B75" s="341" t="s">
        <v>231</v>
      </c>
      <c r="C75" s="206">
        <v>0</v>
      </c>
      <c r="D75" s="206">
        <v>0</v>
      </c>
      <c r="E75" s="206">
        <v>0</v>
      </c>
      <c r="F75" s="393">
        <f t="shared" si="4"/>
        <v>0</v>
      </c>
      <c r="G75" s="393">
        <f t="shared" si="5"/>
        <v>0</v>
      </c>
      <c r="H75" s="530" t="str">
        <f t="shared" si="6"/>
        <v>否</v>
      </c>
      <c r="I75" s="531" t="str">
        <f t="shared" si="7"/>
        <v>项</v>
      </c>
    </row>
    <row r="76" ht="36" customHeight="1" spans="1:9">
      <c r="A76" s="346">
        <v>2010750</v>
      </c>
      <c r="B76" s="341" t="s">
        <v>196</v>
      </c>
      <c r="C76" s="206">
        <v>0</v>
      </c>
      <c r="D76" s="206">
        <v>0</v>
      </c>
      <c r="E76" s="206">
        <v>0</v>
      </c>
      <c r="F76" s="393">
        <f t="shared" si="4"/>
        <v>0</v>
      </c>
      <c r="G76" s="393">
        <f t="shared" si="5"/>
        <v>0</v>
      </c>
      <c r="H76" s="530" t="str">
        <f t="shared" si="6"/>
        <v>否</v>
      </c>
      <c r="I76" s="531" t="str">
        <f t="shared" si="7"/>
        <v>项</v>
      </c>
    </row>
    <row r="77" ht="36" customHeight="1" spans="1:9">
      <c r="A77" s="346">
        <v>2010799</v>
      </c>
      <c r="B77" s="341" t="s">
        <v>232</v>
      </c>
      <c r="C77" s="206">
        <v>0</v>
      </c>
      <c r="D77" s="206">
        <v>0</v>
      </c>
      <c r="E77" s="206">
        <v>0</v>
      </c>
      <c r="F77" s="393">
        <f t="shared" si="4"/>
        <v>0</v>
      </c>
      <c r="G77" s="393">
        <f t="shared" si="5"/>
        <v>0</v>
      </c>
      <c r="H77" s="530" t="str">
        <f t="shared" si="6"/>
        <v>否</v>
      </c>
      <c r="I77" s="531" t="str">
        <f t="shared" si="7"/>
        <v>项</v>
      </c>
    </row>
    <row r="78" ht="18" customHeight="1" spans="1:9">
      <c r="A78" s="346">
        <v>20108</v>
      </c>
      <c r="B78" s="202" t="s">
        <v>233</v>
      </c>
      <c r="C78" s="147">
        <f>SUM(C79:C86)</f>
        <v>13</v>
      </c>
      <c r="D78" s="147">
        <f>SUM(D79:D86)</f>
        <v>40</v>
      </c>
      <c r="E78" s="147">
        <f>SUM(E79:E86)</f>
        <v>7</v>
      </c>
      <c r="F78" s="393">
        <f t="shared" si="4"/>
        <v>53.8461538461538</v>
      </c>
      <c r="G78" s="393">
        <f t="shared" si="5"/>
        <v>17.5</v>
      </c>
      <c r="H78" s="530" t="str">
        <f t="shared" si="6"/>
        <v>是</v>
      </c>
      <c r="I78" s="531" t="str">
        <f t="shared" si="7"/>
        <v>款</v>
      </c>
    </row>
    <row r="79" ht="36" customHeight="1" spans="1:9">
      <c r="A79" s="346">
        <v>2010801</v>
      </c>
      <c r="B79" s="341" t="s">
        <v>187</v>
      </c>
      <c r="C79" s="206">
        <v>0</v>
      </c>
      <c r="D79" s="206">
        <v>0</v>
      </c>
      <c r="E79" s="206">
        <v>0</v>
      </c>
      <c r="F79" s="393">
        <f t="shared" si="4"/>
        <v>0</v>
      </c>
      <c r="G79" s="393">
        <f t="shared" si="5"/>
        <v>0</v>
      </c>
      <c r="H79" s="530" t="str">
        <f t="shared" si="6"/>
        <v>否</v>
      </c>
      <c r="I79" s="531" t="str">
        <f t="shared" si="7"/>
        <v>项</v>
      </c>
    </row>
    <row r="80" ht="36" customHeight="1" spans="1:9">
      <c r="A80" s="346">
        <v>2010802</v>
      </c>
      <c r="B80" s="341" t="s">
        <v>188</v>
      </c>
      <c r="C80" s="206">
        <v>0</v>
      </c>
      <c r="D80" s="206">
        <v>0</v>
      </c>
      <c r="E80" s="206">
        <v>0</v>
      </c>
      <c r="F80" s="393">
        <f t="shared" si="4"/>
        <v>0</v>
      </c>
      <c r="G80" s="393">
        <f t="shared" si="5"/>
        <v>0</v>
      </c>
      <c r="H80" s="530" t="str">
        <f t="shared" si="6"/>
        <v>否</v>
      </c>
      <c r="I80" s="531" t="str">
        <f t="shared" si="7"/>
        <v>项</v>
      </c>
    </row>
    <row r="81" ht="36" customHeight="1" spans="1:9">
      <c r="A81" s="346">
        <v>2010803</v>
      </c>
      <c r="B81" s="341" t="s">
        <v>189</v>
      </c>
      <c r="C81" s="206">
        <v>0</v>
      </c>
      <c r="D81" s="206">
        <v>0</v>
      </c>
      <c r="E81" s="206">
        <v>0</v>
      </c>
      <c r="F81" s="393">
        <f t="shared" si="4"/>
        <v>0</v>
      </c>
      <c r="G81" s="393">
        <f t="shared" si="5"/>
        <v>0</v>
      </c>
      <c r="H81" s="530" t="str">
        <f t="shared" si="6"/>
        <v>否</v>
      </c>
      <c r="I81" s="531" t="str">
        <f t="shared" si="7"/>
        <v>项</v>
      </c>
    </row>
    <row r="82" ht="18" customHeight="1" spans="1:9">
      <c r="A82" s="346">
        <v>2010804</v>
      </c>
      <c r="B82" s="341" t="s">
        <v>234</v>
      </c>
      <c r="C82" s="206">
        <v>13</v>
      </c>
      <c r="D82" s="206">
        <v>40</v>
      </c>
      <c r="E82" s="206">
        <v>7</v>
      </c>
      <c r="F82" s="393">
        <f t="shared" si="4"/>
        <v>53.8461538461538</v>
      </c>
      <c r="G82" s="393">
        <f t="shared" si="5"/>
        <v>17.5</v>
      </c>
      <c r="H82" s="530" t="str">
        <f t="shared" si="6"/>
        <v>是</v>
      </c>
      <c r="I82" s="531" t="str">
        <f t="shared" si="7"/>
        <v>项</v>
      </c>
    </row>
    <row r="83" ht="36" customHeight="1" spans="1:9">
      <c r="A83" s="346">
        <v>2010805</v>
      </c>
      <c r="B83" s="341" t="s">
        <v>235</v>
      </c>
      <c r="C83" s="206">
        <v>0</v>
      </c>
      <c r="D83" s="206">
        <v>0</v>
      </c>
      <c r="E83" s="206">
        <v>0</v>
      </c>
      <c r="F83" s="393">
        <f t="shared" si="4"/>
        <v>0</v>
      </c>
      <c r="G83" s="393">
        <f t="shared" si="5"/>
        <v>0</v>
      </c>
      <c r="H83" s="530" t="str">
        <f t="shared" si="6"/>
        <v>否</v>
      </c>
      <c r="I83" s="531" t="str">
        <f t="shared" si="7"/>
        <v>项</v>
      </c>
    </row>
    <row r="84" ht="36" customHeight="1" spans="1:9">
      <c r="A84" s="346">
        <v>2010806</v>
      </c>
      <c r="B84" s="341" t="s">
        <v>227</v>
      </c>
      <c r="C84" s="206">
        <v>0</v>
      </c>
      <c r="D84" s="206">
        <v>0</v>
      </c>
      <c r="E84" s="206">
        <v>0</v>
      </c>
      <c r="F84" s="393">
        <f t="shared" si="4"/>
        <v>0</v>
      </c>
      <c r="G84" s="393">
        <f t="shared" si="5"/>
        <v>0</v>
      </c>
      <c r="H84" s="530" t="str">
        <f t="shared" si="6"/>
        <v>否</v>
      </c>
      <c r="I84" s="531" t="str">
        <f t="shared" si="7"/>
        <v>项</v>
      </c>
    </row>
    <row r="85" ht="36" customHeight="1" spans="1:9">
      <c r="A85" s="346">
        <v>2010850</v>
      </c>
      <c r="B85" s="341" t="s">
        <v>196</v>
      </c>
      <c r="C85" s="206">
        <v>0</v>
      </c>
      <c r="D85" s="206">
        <v>0</v>
      </c>
      <c r="E85" s="206">
        <v>0</v>
      </c>
      <c r="F85" s="393">
        <f t="shared" si="4"/>
        <v>0</v>
      </c>
      <c r="G85" s="393">
        <f t="shared" si="5"/>
        <v>0</v>
      </c>
      <c r="H85" s="530" t="str">
        <f t="shared" si="6"/>
        <v>否</v>
      </c>
      <c r="I85" s="531" t="str">
        <f t="shared" si="7"/>
        <v>项</v>
      </c>
    </row>
    <row r="86" ht="36" customHeight="1" spans="1:9">
      <c r="A86" s="346">
        <v>2010899</v>
      </c>
      <c r="B86" s="341" t="s">
        <v>236</v>
      </c>
      <c r="C86" s="206">
        <v>0</v>
      </c>
      <c r="D86" s="206">
        <v>0</v>
      </c>
      <c r="E86" s="206">
        <v>0</v>
      </c>
      <c r="F86" s="393">
        <f t="shared" si="4"/>
        <v>0</v>
      </c>
      <c r="G86" s="393">
        <f t="shared" si="5"/>
        <v>0</v>
      </c>
      <c r="H86" s="530" t="str">
        <f t="shared" si="6"/>
        <v>否</v>
      </c>
      <c r="I86" s="531" t="str">
        <f t="shared" si="7"/>
        <v>项</v>
      </c>
    </row>
    <row r="87" ht="37.5" customHeight="1" spans="1:9">
      <c r="A87" s="346">
        <v>20109</v>
      </c>
      <c r="B87" s="202" t="s">
        <v>237</v>
      </c>
      <c r="C87" s="147">
        <f>SUM(C88:C99)</f>
        <v>0</v>
      </c>
      <c r="D87" s="147">
        <f>SUM(D88:D99)</f>
        <v>0</v>
      </c>
      <c r="E87" s="147">
        <f>SUM(E88:E99)</f>
        <v>0</v>
      </c>
      <c r="F87" s="393">
        <f t="shared" si="4"/>
        <v>0</v>
      </c>
      <c r="G87" s="393">
        <f t="shared" si="5"/>
        <v>0</v>
      </c>
      <c r="H87" s="530" t="str">
        <f t="shared" si="6"/>
        <v>否</v>
      </c>
      <c r="I87" s="531" t="str">
        <f t="shared" si="7"/>
        <v>款</v>
      </c>
    </row>
    <row r="88" ht="36" customHeight="1" spans="1:9">
      <c r="A88" s="346">
        <v>2010901</v>
      </c>
      <c r="B88" s="341" t="s">
        <v>187</v>
      </c>
      <c r="C88" s="206">
        <v>0</v>
      </c>
      <c r="D88" s="206">
        <v>0</v>
      </c>
      <c r="E88" s="206">
        <v>0</v>
      </c>
      <c r="F88" s="393">
        <f t="shared" si="4"/>
        <v>0</v>
      </c>
      <c r="G88" s="393">
        <f t="shared" si="5"/>
        <v>0</v>
      </c>
      <c r="H88" s="530" t="str">
        <f t="shared" si="6"/>
        <v>否</v>
      </c>
      <c r="I88" s="531" t="str">
        <f t="shared" si="7"/>
        <v>项</v>
      </c>
    </row>
    <row r="89" ht="36" customHeight="1" spans="1:9">
      <c r="A89" s="346">
        <v>2010902</v>
      </c>
      <c r="B89" s="341" t="s">
        <v>188</v>
      </c>
      <c r="C89" s="206">
        <v>0</v>
      </c>
      <c r="D89" s="206">
        <v>0</v>
      </c>
      <c r="E89" s="206">
        <v>0</v>
      </c>
      <c r="F89" s="393">
        <f t="shared" si="4"/>
        <v>0</v>
      </c>
      <c r="G89" s="393">
        <f t="shared" si="5"/>
        <v>0</v>
      </c>
      <c r="H89" s="530" t="str">
        <f t="shared" si="6"/>
        <v>否</v>
      </c>
      <c r="I89" s="531" t="str">
        <f t="shared" si="7"/>
        <v>项</v>
      </c>
    </row>
    <row r="90" ht="36" customHeight="1" spans="1:9">
      <c r="A90" s="346">
        <v>2010903</v>
      </c>
      <c r="B90" s="341" t="s">
        <v>189</v>
      </c>
      <c r="C90" s="206">
        <v>0</v>
      </c>
      <c r="D90" s="206">
        <v>0</v>
      </c>
      <c r="E90" s="206">
        <v>0</v>
      </c>
      <c r="F90" s="393">
        <f t="shared" si="4"/>
        <v>0</v>
      </c>
      <c r="G90" s="393">
        <f t="shared" si="5"/>
        <v>0</v>
      </c>
      <c r="H90" s="530" t="str">
        <f t="shared" si="6"/>
        <v>否</v>
      </c>
      <c r="I90" s="531" t="str">
        <f t="shared" si="7"/>
        <v>项</v>
      </c>
    </row>
    <row r="91" ht="36" customHeight="1" spans="1:9">
      <c r="A91" s="346">
        <v>2010905</v>
      </c>
      <c r="B91" s="341" t="s">
        <v>238</v>
      </c>
      <c r="C91" s="206">
        <v>0</v>
      </c>
      <c r="D91" s="206">
        <v>0</v>
      </c>
      <c r="E91" s="206">
        <v>0</v>
      </c>
      <c r="F91" s="393">
        <f t="shared" si="4"/>
        <v>0</v>
      </c>
      <c r="G91" s="393">
        <f t="shared" si="5"/>
        <v>0</v>
      </c>
      <c r="H91" s="530" t="str">
        <f t="shared" si="6"/>
        <v>否</v>
      </c>
      <c r="I91" s="531" t="str">
        <f t="shared" si="7"/>
        <v>项</v>
      </c>
    </row>
    <row r="92" ht="36" customHeight="1" spans="1:9">
      <c r="A92" s="346">
        <v>2010907</v>
      </c>
      <c r="B92" s="341" t="s">
        <v>239</v>
      </c>
      <c r="C92" s="206">
        <v>0</v>
      </c>
      <c r="D92" s="206">
        <v>0</v>
      </c>
      <c r="E92" s="206">
        <v>0</v>
      </c>
      <c r="F92" s="393">
        <f t="shared" si="4"/>
        <v>0</v>
      </c>
      <c r="G92" s="393">
        <f t="shared" si="5"/>
        <v>0</v>
      </c>
      <c r="H92" s="530" t="str">
        <f t="shared" si="6"/>
        <v>否</v>
      </c>
      <c r="I92" s="531" t="str">
        <f t="shared" si="7"/>
        <v>项</v>
      </c>
    </row>
    <row r="93" ht="36" customHeight="1" spans="1:9">
      <c r="A93" s="346">
        <v>2010908</v>
      </c>
      <c r="B93" s="341" t="s">
        <v>227</v>
      </c>
      <c r="C93" s="206">
        <v>0</v>
      </c>
      <c r="D93" s="206">
        <v>0</v>
      </c>
      <c r="E93" s="206">
        <v>0</v>
      </c>
      <c r="F93" s="393">
        <f t="shared" si="4"/>
        <v>0</v>
      </c>
      <c r="G93" s="393">
        <f t="shared" si="5"/>
        <v>0</v>
      </c>
      <c r="H93" s="530" t="str">
        <f t="shared" si="6"/>
        <v>否</v>
      </c>
      <c r="I93" s="531" t="str">
        <f t="shared" si="7"/>
        <v>项</v>
      </c>
    </row>
    <row r="94" ht="36" customHeight="1" spans="1:9">
      <c r="A94" s="346">
        <v>2010909</v>
      </c>
      <c r="B94" s="341" t="s">
        <v>240</v>
      </c>
      <c r="C94" s="206">
        <v>0</v>
      </c>
      <c r="D94" s="206">
        <v>0</v>
      </c>
      <c r="E94" s="206">
        <v>0</v>
      </c>
      <c r="F94" s="393">
        <f t="shared" si="4"/>
        <v>0</v>
      </c>
      <c r="G94" s="393">
        <f t="shared" si="5"/>
        <v>0</v>
      </c>
      <c r="H94" s="530" t="str">
        <f t="shared" si="6"/>
        <v>否</v>
      </c>
      <c r="I94" s="531" t="str">
        <f t="shared" si="7"/>
        <v>项</v>
      </c>
    </row>
    <row r="95" ht="36" customHeight="1" spans="1:9">
      <c r="A95" s="346">
        <v>2010910</v>
      </c>
      <c r="B95" s="341" t="s">
        <v>241</v>
      </c>
      <c r="C95" s="206">
        <v>0</v>
      </c>
      <c r="D95" s="206">
        <v>0</v>
      </c>
      <c r="E95" s="206">
        <v>0</v>
      </c>
      <c r="F95" s="393">
        <f t="shared" si="4"/>
        <v>0</v>
      </c>
      <c r="G95" s="393">
        <f t="shared" si="5"/>
        <v>0</v>
      </c>
      <c r="H95" s="530" t="str">
        <f t="shared" si="6"/>
        <v>否</v>
      </c>
      <c r="I95" s="531" t="str">
        <f t="shared" si="7"/>
        <v>项</v>
      </c>
    </row>
    <row r="96" ht="36" customHeight="1" spans="1:9">
      <c r="A96" s="346">
        <v>2010911</v>
      </c>
      <c r="B96" s="341" t="s">
        <v>242</v>
      </c>
      <c r="C96" s="206">
        <v>0</v>
      </c>
      <c r="D96" s="206">
        <v>0</v>
      </c>
      <c r="E96" s="206">
        <v>0</v>
      </c>
      <c r="F96" s="393">
        <f t="shared" si="4"/>
        <v>0</v>
      </c>
      <c r="G96" s="393">
        <f t="shared" si="5"/>
        <v>0</v>
      </c>
      <c r="H96" s="530" t="str">
        <f t="shared" si="6"/>
        <v>否</v>
      </c>
      <c r="I96" s="531" t="str">
        <f t="shared" si="7"/>
        <v>项</v>
      </c>
    </row>
    <row r="97" ht="36" customHeight="1" spans="1:9">
      <c r="A97" s="346">
        <v>2010912</v>
      </c>
      <c r="B97" s="341" t="s">
        <v>243</v>
      </c>
      <c r="C97" s="206">
        <v>0</v>
      </c>
      <c r="D97" s="206">
        <v>0</v>
      </c>
      <c r="E97" s="206">
        <v>0</v>
      </c>
      <c r="F97" s="393">
        <f t="shared" si="4"/>
        <v>0</v>
      </c>
      <c r="G97" s="393">
        <f t="shared" si="5"/>
        <v>0</v>
      </c>
      <c r="H97" s="530" t="str">
        <f t="shared" si="6"/>
        <v>否</v>
      </c>
      <c r="I97" s="531" t="str">
        <f t="shared" si="7"/>
        <v>项</v>
      </c>
    </row>
    <row r="98" ht="36" customHeight="1" spans="1:9">
      <c r="A98" s="346">
        <v>2010950</v>
      </c>
      <c r="B98" s="341" t="s">
        <v>196</v>
      </c>
      <c r="C98" s="206">
        <v>0</v>
      </c>
      <c r="D98" s="206">
        <v>0</v>
      </c>
      <c r="E98" s="206">
        <v>0</v>
      </c>
      <c r="F98" s="393">
        <f t="shared" si="4"/>
        <v>0</v>
      </c>
      <c r="G98" s="393">
        <f t="shared" si="5"/>
        <v>0</v>
      </c>
      <c r="H98" s="530" t="str">
        <f t="shared" si="6"/>
        <v>否</v>
      </c>
      <c r="I98" s="531" t="str">
        <f t="shared" si="7"/>
        <v>项</v>
      </c>
    </row>
    <row r="99" ht="36" customHeight="1" spans="1:9">
      <c r="A99" s="346">
        <v>2010999</v>
      </c>
      <c r="B99" s="341" t="s">
        <v>244</v>
      </c>
      <c r="C99" s="206">
        <v>0</v>
      </c>
      <c r="D99" s="206">
        <v>0</v>
      </c>
      <c r="E99" s="206">
        <v>0</v>
      </c>
      <c r="F99" s="393">
        <f t="shared" si="4"/>
        <v>0</v>
      </c>
      <c r="G99" s="393">
        <f t="shared" si="5"/>
        <v>0</v>
      </c>
      <c r="H99" s="530" t="str">
        <f t="shared" si="6"/>
        <v>否</v>
      </c>
      <c r="I99" s="531" t="str">
        <f t="shared" si="7"/>
        <v>项</v>
      </c>
    </row>
    <row r="100" ht="18" customHeight="1" spans="1:9">
      <c r="A100" s="346">
        <v>20111</v>
      </c>
      <c r="B100" s="202" t="s">
        <v>245</v>
      </c>
      <c r="C100" s="147">
        <f>SUM(C101:C108)</f>
        <v>1398</v>
      </c>
      <c r="D100" s="147">
        <f>SUM(D101:D108)</f>
        <v>1434</v>
      </c>
      <c r="E100" s="147">
        <f>SUM(E101:E108)</f>
        <v>1462</v>
      </c>
      <c r="F100" s="393">
        <f t="shared" si="4"/>
        <v>104.577968526466</v>
      </c>
      <c r="G100" s="393">
        <f t="shared" si="5"/>
        <v>101.952580195258</v>
      </c>
      <c r="H100" s="530" t="str">
        <f t="shared" si="6"/>
        <v>是</v>
      </c>
      <c r="I100" s="531" t="str">
        <f t="shared" si="7"/>
        <v>款</v>
      </c>
    </row>
    <row r="101" ht="18" customHeight="1" spans="1:9">
      <c r="A101" s="346">
        <v>2011101</v>
      </c>
      <c r="B101" s="341" t="s">
        <v>187</v>
      </c>
      <c r="C101" s="206">
        <v>1228</v>
      </c>
      <c r="D101" s="206">
        <v>1413</v>
      </c>
      <c r="E101" s="206">
        <v>1382</v>
      </c>
      <c r="F101" s="393">
        <f t="shared" si="4"/>
        <v>112.540716612378</v>
      </c>
      <c r="G101" s="393">
        <f t="shared" si="5"/>
        <v>97.8060863411182</v>
      </c>
      <c r="H101" s="530" t="str">
        <f t="shared" si="6"/>
        <v>是</v>
      </c>
      <c r="I101" s="531" t="str">
        <f t="shared" si="7"/>
        <v>项</v>
      </c>
    </row>
    <row r="102" ht="18" customHeight="1" spans="1:9">
      <c r="A102" s="346">
        <v>2011102</v>
      </c>
      <c r="B102" s="341" t="s">
        <v>188</v>
      </c>
      <c r="C102" s="206">
        <v>132</v>
      </c>
      <c r="D102" s="206">
        <v>1</v>
      </c>
      <c r="E102" s="206">
        <v>60</v>
      </c>
      <c r="F102" s="393">
        <f t="shared" si="4"/>
        <v>45.4545454545455</v>
      </c>
      <c r="G102" s="393">
        <f t="shared" si="5"/>
        <v>6000</v>
      </c>
      <c r="H102" s="530" t="str">
        <f t="shared" si="6"/>
        <v>是</v>
      </c>
      <c r="I102" s="531" t="str">
        <f t="shared" si="7"/>
        <v>项</v>
      </c>
    </row>
    <row r="103" ht="36" customHeight="1" spans="1:9">
      <c r="A103" s="346">
        <v>2011103</v>
      </c>
      <c r="B103" s="341" t="s">
        <v>189</v>
      </c>
      <c r="C103" s="206">
        <v>0</v>
      </c>
      <c r="D103" s="206">
        <v>0</v>
      </c>
      <c r="E103" s="206">
        <v>0</v>
      </c>
      <c r="F103" s="393">
        <f t="shared" si="4"/>
        <v>0</v>
      </c>
      <c r="G103" s="393">
        <f t="shared" si="5"/>
        <v>0</v>
      </c>
      <c r="H103" s="530" t="str">
        <f t="shared" si="6"/>
        <v>否</v>
      </c>
      <c r="I103" s="531" t="str">
        <f t="shared" si="7"/>
        <v>项</v>
      </c>
    </row>
    <row r="104" ht="36" customHeight="1" spans="1:9">
      <c r="A104" s="346">
        <v>2011104</v>
      </c>
      <c r="B104" s="341" t="s">
        <v>246</v>
      </c>
      <c r="C104" s="206">
        <v>0</v>
      </c>
      <c r="D104" s="206">
        <v>0</v>
      </c>
      <c r="E104" s="206">
        <v>0</v>
      </c>
      <c r="F104" s="393">
        <f t="shared" si="4"/>
        <v>0</v>
      </c>
      <c r="G104" s="393">
        <f t="shared" si="5"/>
        <v>0</v>
      </c>
      <c r="H104" s="530" t="str">
        <f t="shared" si="6"/>
        <v>否</v>
      </c>
      <c r="I104" s="531" t="str">
        <f t="shared" si="7"/>
        <v>项</v>
      </c>
    </row>
    <row r="105" ht="36" customHeight="1" spans="1:9">
      <c r="A105" s="346">
        <v>2011105</v>
      </c>
      <c r="B105" s="341" t="s">
        <v>247</v>
      </c>
      <c r="C105" s="206">
        <v>0</v>
      </c>
      <c r="D105" s="206">
        <v>0</v>
      </c>
      <c r="E105" s="206">
        <v>0</v>
      </c>
      <c r="F105" s="393">
        <f t="shared" si="4"/>
        <v>0</v>
      </c>
      <c r="G105" s="393">
        <f t="shared" si="5"/>
        <v>0</v>
      </c>
      <c r="H105" s="530" t="str">
        <f t="shared" si="6"/>
        <v>否</v>
      </c>
      <c r="I105" s="531" t="str">
        <f t="shared" si="7"/>
        <v>项</v>
      </c>
    </row>
    <row r="106" ht="36" customHeight="1" spans="1:9">
      <c r="A106" s="346">
        <v>2011106</v>
      </c>
      <c r="B106" s="341" t="s">
        <v>248</v>
      </c>
      <c r="C106" s="206">
        <v>0</v>
      </c>
      <c r="D106" s="206">
        <v>0</v>
      </c>
      <c r="E106" s="206">
        <v>0</v>
      </c>
      <c r="F106" s="393">
        <f t="shared" si="4"/>
        <v>0</v>
      </c>
      <c r="G106" s="393">
        <f t="shared" si="5"/>
        <v>0</v>
      </c>
      <c r="H106" s="530" t="str">
        <f t="shared" si="6"/>
        <v>否</v>
      </c>
      <c r="I106" s="531" t="str">
        <f t="shared" si="7"/>
        <v>项</v>
      </c>
    </row>
    <row r="107" ht="36" customHeight="1" spans="1:9">
      <c r="A107" s="346">
        <v>2011150</v>
      </c>
      <c r="B107" s="341" t="s">
        <v>196</v>
      </c>
      <c r="C107" s="206">
        <v>0</v>
      </c>
      <c r="D107" s="206">
        <v>0</v>
      </c>
      <c r="E107" s="206">
        <v>0</v>
      </c>
      <c r="F107" s="393">
        <f t="shared" si="4"/>
        <v>0</v>
      </c>
      <c r="G107" s="393">
        <f t="shared" si="5"/>
        <v>0</v>
      </c>
      <c r="H107" s="530" t="str">
        <f t="shared" si="6"/>
        <v>否</v>
      </c>
      <c r="I107" s="531" t="str">
        <f t="shared" si="7"/>
        <v>项</v>
      </c>
    </row>
    <row r="108" ht="18" customHeight="1" spans="1:9">
      <c r="A108" s="346">
        <v>2011199</v>
      </c>
      <c r="B108" s="341" t="s">
        <v>249</v>
      </c>
      <c r="C108" s="206">
        <v>38</v>
      </c>
      <c r="D108" s="206">
        <v>20</v>
      </c>
      <c r="E108" s="206">
        <v>20</v>
      </c>
      <c r="F108" s="393">
        <f t="shared" si="4"/>
        <v>52.6315789473684</v>
      </c>
      <c r="G108" s="393">
        <f t="shared" si="5"/>
        <v>100</v>
      </c>
      <c r="H108" s="530" t="str">
        <f t="shared" si="6"/>
        <v>是</v>
      </c>
      <c r="I108" s="531" t="str">
        <f t="shared" si="7"/>
        <v>项</v>
      </c>
    </row>
    <row r="109" ht="18" customHeight="1" spans="1:9">
      <c r="A109" s="346">
        <v>20113</v>
      </c>
      <c r="B109" s="202" t="s">
        <v>250</v>
      </c>
      <c r="C109" s="147">
        <f>SUM(C110:C119)</f>
        <v>121</v>
      </c>
      <c r="D109" s="147">
        <f>SUM(D110:D119)</f>
        <v>144</v>
      </c>
      <c r="E109" s="147">
        <f>SUM(E110:E119)</f>
        <v>134</v>
      </c>
      <c r="F109" s="393">
        <f t="shared" si="4"/>
        <v>110.743801652893</v>
      </c>
      <c r="G109" s="393">
        <f t="shared" si="5"/>
        <v>93.0555555555556</v>
      </c>
      <c r="H109" s="530" t="str">
        <f t="shared" si="6"/>
        <v>是</v>
      </c>
      <c r="I109" s="531" t="str">
        <f t="shared" si="7"/>
        <v>款</v>
      </c>
    </row>
    <row r="110" ht="18" customHeight="1" spans="1:9">
      <c r="A110" s="346">
        <v>2011301</v>
      </c>
      <c r="B110" s="341" t="s">
        <v>187</v>
      </c>
      <c r="C110" s="206">
        <v>102</v>
      </c>
      <c r="D110" s="206">
        <v>97</v>
      </c>
      <c r="E110" s="206">
        <v>121</v>
      </c>
      <c r="F110" s="393">
        <f t="shared" si="4"/>
        <v>118.627450980392</v>
      </c>
      <c r="G110" s="393">
        <f t="shared" si="5"/>
        <v>124.742268041237</v>
      </c>
      <c r="H110" s="530" t="str">
        <f t="shared" si="6"/>
        <v>是</v>
      </c>
      <c r="I110" s="531" t="str">
        <f t="shared" si="7"/>
        <v>项</v>
      </c>
    </row>
    <row r="111" ht="36" customHeight="1" spans="1:9">
      <c r="A111" s="346">
        <v>2011302</v>
      </c>
      <c r="B111" s="341" t="s">
        <v>188</v>
      </c>
      <c r="C111" s="206">
        <v>0</v>
      </c>
      <c r="D111" s="206">
        <v>0</v>
      </c>
      <c r="E111" s="206">
        <v>0</v>
      </c>
      <c r="F111" s="393">
        <f t="shared" si="4"/>
        <v>0</v>
      </c>
      <c r="G111" s="393">
        <f t="shared" si="5"/>
        <v>0</v>
      </c>
      <c r="H111" s="530" t="str">
        <f t="shared" si="6"/>
        <v>否</v>
      </c>
      <c r="I111" s="531" t="str">
        <f t="shared" si="7"/>
        <v>项</v>
      </c>
    </row>
    <row r="112" ht="36" customHeight="1" spans="1:9">
      <c r="A112" s="346">
        <v>2011303</v>
      </c>
      <c r="B112" s="341" t="s">
        <v>189</v>
      </c>
      <c r="C112" s="206">
        <v>0</v>
      </c>
      <c r="D112" s="206">
        <v>0</v>
      </c>
      <c r="E112" s="206">
        <v>0</v>
      </c>
      <c r="F112" s="393">
        <f t="shared" si="4"/>
        <v>0</v>
      </c>
      <c r="G112" s="393">
        <f t="shared" si="5"/>
        <v>0</v>
      </c>
      <c r="H112" s="530" t="str">
        <f t="shared" si="6"/>
        <v>否</v>
      </c>
      <c r="I112" s="531" t="str">
        <f t="shared" si="7"/>
        <v>项</v>
      </c>
    </row>
    <row r="113" ht="36" customHeight="1" spans="1:9">
      <c r="A113" s="346">
        <v>2011304</v>
      </c>
      <c r="B113" s="341" t="s">
        <v>251</v>
      </c>
      <c r="C113" s="206">
        <v>0</v>
      </c>
      <c r="D113" s="206">
        <v>0</v>
      </c>
      <c r="E113" s="206">
        <v>0</v>
      </c>
      <c r="F113" s="393">
        <f t="shared" si="4"/>
        <v>0</v>
      </c>
      <c r="G113" s="393">
        <f t="shared" si="5"/>
        <v>0</v>
      </c>
      <c r="H113" s="530" t="str">
        <f t="shared" si="6"/>
        <v>否</v>
      </c>
      <c r="I113" s="531" t="str">
        <f t="shared" si="7"/>
        <v>项</v>
      </c>
    </row>
    <row r="114" ht="36" customHeight="1" spans="1:9">
      <c r="A114" s="346">
        <v>2011305</v>
      </c>
      <c r="B114" s="341" t="s">
        <v>252</v>
      </c>
      <c r="C114" s="206">
        <v>0</v>
      </c>
      <c r="D114" s="206">
        <v>0</v>
      </c>
      <c r="E114" s="206">
        <v>0</v>
      </c>
      <c r="F114" s="393">
        <f t="shared" si="4"/>
        <v>0</v>
      </c>
      <c r="G114" s="393">
        <f t="shared" si="5"/>
        <v>0</v>
      </c>
      <c r="H114" s="530" t="str">
        <f t="shared" si="6"/>
        <v>否</v>
      </c>
      <c r="I114" s="531" t="str">
        <f t="shared" si="7"/>
        <v>项</v>
      </c>
    </row>
    <row r="115" ht="36" customHeight="1" spans="1:9">
      <c r="A115" s="346">
        <v>2011306</v>
      </c>
      <c r="B115" s="341" t="s">
        <v>253</v>
      </c>
      <c r="C115" s="206">
        <v>0</v>
      </c>
      <c r="D115" s="206">
        <v>0</v>
      </c>
      <c r="E115" s="206">
        <v>0</v>
      </c>
      <c r="F115" s="393">
        <f t="shared" si="4"/>
        <v>0</v>
      </c>
      <c r="G115" s="393">
        <f t="shared" si="5"/>
        <v>0</v>
      </c>
      <c r="H115" s="530" t="str">
        <f t="shared" si="6"/>
        <v>否</v>
      </c>
      <c r="I115" s="531" t="str">
        <f t="shared" si="7"/>
        <v>项</v>
      </c>
    </row>
    <row r="116" ht="36" customHeight="1" spans="1:9">
      <c r="A116" s="346">
        <v>2011307</v>
      </c>
      <c r="B116" s="341" t="s">
        <v>254</v>
      </c>
      <c r="C116" s="206">
        <v>0</v>
      </c>
      <c r="D116" s="206">
        <v>0</v>
      </c>
      <c r="E116" s="206">
        <v>0</v>
      </c>
      <c r="F116" s="393">
        <f t="shared" si="4"/>
        <v>0</v>
      </c>
      <c r="G116" s="393">
        <f t="shared" si="5"/>
        <v>0</v>
      </c>
      <c r="H116" s="530" t="str">
        <f t="shared" si="6"/>
        <v>否</v>
      </c>
      <c r="I116" s="531" t="str">
        <f t="shared" si="7"/>
        <v>项</v>
      </c>
    </row>
    <row r="117" ht="18" customHeight="1" spans="1:9">
      <c r="A117" s="346">
        <v>2011308</v>
      </c>
      <c r="B117" s="341" t="s">
        <v>255</v>
      </c>
      <c r="C117" s="206">
        <v>19</v>
      </c>
      <c r="D117" s="206">
        <v>47</v>
      </c>
      <c r="E117" s="206">
        <v>13</v>
      </c>
      <c r="F117" s="393">
        <f t="shared" si="4"/>
        <v>68.4210526315789</v>
      </c>
      <c r="G117" s="393">
        <f t="shared" si="5"/>
        <v>27.6595744680851</v>
      </c>
      <c r="H117" s="530" t="str">
        <f t="shared" si="6"/>
        <v>是</v>
      </c>
      <c r="I117" s="531" t="str">
        <f t="shared" si="7"/>
        <v>项</v>
      </c>
    </row>
    <row r="118" ht="36" customHeight="1" spans="1:9">
      <c r="A118" s="346">
        <v>2011350</v>
      </c>
      <c r="B118" s="341" t="s">
        <v>196</v>
      </c>
      <c r="C118" s="206">
        <v>0</v>
      </c>
      <c r="D118" s="206">
        <v>0</v>
      </c>
      <c r="E118" s="206">
        <v>0</v>
      </c>
      <c r="F118" s="393">
        <f t="shared" si="4"/>
        <v>0</v>
      </c>
      <c r="G118" s="393">
        <f t="shared" si="5"/>
        <v>0</v>
      </c>
      <c r="H118" s="530" t="str">
        <f t="shared" si="6"/>
        <v>否</v>
      </c>
      <c r="I118" s="531" t="str">
        <f t="shared" si="7"/>
        <v>项</v>
      </c>
    </row>
    <row r="119" ht="36" customHeight="1" spans="1:9">
      <c r="A119" s="346">
        <v>2011399</v>
      </c>
      <c r="B119" s="341" t="s">
        <v>256</v>
      </c>
      <c r="C119" s="206">
        <v>0</v>
      </c>
      <c r="D119" s="206">
        <v>0</v>
      </c>
      <c r="E119" s="206">
        <v>0</v>
      </c>
      <c r="F119" s="393">
        <f t="shared" si="4"/>
        <v>0</v>
      </c>
      <c r="G119" s="393">
        <f t="shared" si="5"/>
        <v>0</v>
      </c>
      <c r="H119" s="530" t="str">
        <f t="shared" si="6"/>
        <v>否</v>
      </c>
      <c r="I119" s="531" t="str">
        <f t="shared" si="7"/>
        <v>项</v>
      </c>
    </row>
    <row r="120" ht="18" customHeight="1" spans="1:9">
      <c r="A120" s="346">
        <v>20114</v>
      </c>
      <c r="B120" s="202" t="s">
        <v>257</v>
      </c>
      <c r="C120" s="147">
        <f>SUM(C121:C131)</f>
        <v>5</v>
      </c>
      <c r="D120" s="147">
        <f>SUM(D121:D131)</f>
        <v>0</v>
      </c>
      <c r="E120" s="147">
        <f>SUM(E121:E131)</f>
        <v>0</v>
      </c>
      <c r="F120" s="393">
        <f t="shared" si="4"/>
        <v>0</v>
      </c>
      <c r="G120" s="393">
        <f t="shared" si="5"/>
        <v>0</v>
      </c>
      <c r="H120" s="530" t="str">
        <f t="shared" si="6"/>
        <v>是</v>
      </c>
      <c r="I120" s="531" t="str">
        <f t="shared" si="7"/>
        <v>款</v>
      </c>
    </row>
    <row r="121" ht="36" customHeight="1" spans="1:9">
      <c r="A121" s="346">
        <v>2011401</v>
      </c>
      <c r="B121" s="341" t="s">
        <v>187</v>
      </c>
      <c r="C121" s="206">
        <v>0</v>
      </c>
      <c r="D121" s="206">
        <v>0</v>
      </c>
      <c r="E121" s="206">
        <v>0</v>
      </c>
      <c r="F121" s="393">
        <f t="shared" si="4"/>
        <v>0</v>
      </c>
      <c r="G121" s="393">
        <f t="shared" si="5"/>
        <v>0</v>
      </c>
      <c r="H121" s="530" t="str">
        <f t="shared" si="6"/>
        <v>否</v>
      </c>
      <c r="I121" s="531" t="str">
        <f t="shared" si="7"/>
        <v>项</v>
      </c>
    </row>
    <row r="122" ht="36" customHeight="1" spans="1:9">
      <c r="A122" s="346">
        <v>2011402</v>
      </c>
      <c r="B122" s="341" t="s">
        <v>188</v>
      </c>
      <c r="C122" s="206">
        <v>0</v>
      </c>
      <c r="D122" s="206">
        <v>0</v>
      </c>
      <c r="E122" s="206">
        <v>0</v>
      </c>
      <c r="F122" s="393">
        <f t="shared" si="4"/>
        <v>0</v>
      </c>
      <c r="G122" s="393">
        <f t="shared" si="5"/>
        <v>0</v>
      </c>
      <c r="H122" s="530" t="str">
        <f t="shared" si="6"/>
        <v>否</v>
      </c>
      <c r="I122" s="531" t="str">
        <f t="shared" si="7"/>
        <v>项</v>
      </c>
    </row>
    <row r="123" ht="36" customHeight="1" spans="1:9">
      <c r="A123" s="346">
        <v>2011403</v>
      </c>
      <c r="B123" s="341" t="s">
        <v>189</v>
      </c>
      <c r="C123" s="206">
        <v>0</v>
      </c>
      <c r="D123" s="206">
        <v>0</v>
      </c>
      <c r="E123" s="206">
        <v>0</v>
      </c>
      <c r="F123" s="393">
        <f t="shared" si="4"/>
        <v>0</v>
      </c>
      <c r="G123" s="393">
        <f t="shared" si="5"/>
        <v>0</v>
      </c>
      <c r="H123" s="530" t="str">
        <f t="shared" si="6"/>
        <v>否</v>
      </c>
      <c r="I123" s="531" t="str">
        <f t="shared" si="7"/>
        <v>项</v>
      </c>
    </row>
    <row r="124" ht="36" customHeight="1" spans="1:9">
      <c r="A124" s="346">
        <v>2011404</v>
      </c>
      <c r="B124" s="341" t="s">
        <v>258</v>
      </c>
      <c r="C124" s="206">
        <v>0</v>
      </c>
      <c r="D124" s="206">
        <v>0</v>
      </c>
      <c r="E124" s="206">
        <v>0</v>
      </c>
      <c r="F124" s="393">
        <f t="shared" si="4"/>
        <v>0</v>
      </c>
      <c r="G124" s="393">
        <f t="shared" si="5"/>
        <v>0</v>
      </c>
      <c r="H124" s="530" t="str">
        <f t="shared" si="6"/>
        <v>否</v>
      </c>
      <c r="I124" s="531" t="str">
        <f t="shared" si="7"/>
        <v>项</v>
      </c>
    </row>
    <row r="125" ht="36" customHeight="1" spans="1:9">
      <c r="A125" s="346">
        <v>2011405</v>
      </c>
      <c r="B125" s="341" t="s">
        <v>259</v>
      </c>
      <c r="C125" s="206">
        <v>0</v>
      </c>
      <c r="D125" s="206">
        <v>0</v>
      </c>
      <c r="E125" s="206">
        <v>0</v>
      </c>
      <c r="F125" s="393">
        <f t="shared" si="4"/>
        <v>0</v>
      </c>
      <c r="G125" s="393">
        <f t="shared" si="5"/>
        <v>0</v>
      </c>
      <c r="H125" s="530" t="str">
        <f t="shared" si="6"/>
        <v>否</v>
      </c>
      <c r="I125" s="531" t="str">
        <f t="shared" si="7"/>
        <v>项</v>
      </c>
    </row>
    <row r="126" ht="36" customHeight="1" spans="1:9">
      <c r="A126" s="346">
        <v>2011408</v>
      </c>
      <c r="B126" s="341" t="s">
        <v>260</v>
      </c>
      <c r="C126" s="206">
        <v>0</v>
      </c>
      <c r="D126" s="206">
        <v>0</v>
      </c>
      <c r="E126" s="206">
        <v>0</v>
      </c>
      <c r="F126" s="393">
        <f t="shared" si="4"/>
        <v>0</v>
      </c>
      <c r="G126" s="393">
        <f t="shared" si="5"/>
        <v>0</v>
      </c>
      <c r="H126" s="530" t="str">
        <f t="shared" si="6"/>
        <v>否</v>
      </c>
      <c r="I126" s="531" t="str">
        <f t="shared" si="7"/>
        <v>项</v>
      </c>
    </row>
    <row r="127" ht="18" customHeight="1" spans="1:9">
      <c r="A127" s="346">
        <v>2011409</v>
      </c>
      <c r="B127" s="341" t="s">
        <v>261</v>
      </c>
      <c r="C127" s="206">
        <v>5</v>
      </c>
      <c r="D127" s="206">
        <v>0</v>
      </c>
      <c r="E127" s="206">
        <v>0</v>
      </c>
      <c r="F127" s="393">
        <f t="shared" si="4"/>
        <v>0</v>
      </c>
      <c r="G127" s="393">
        <f t="shared" si="5"/>
        <v>0</v>
      </c>
      <c r="H127" s="530" t="str">
        <f t="shared" si="6"/>
        <v>是</v>
      </c>
      <c r="I127" s="531" t="str">
        <f t="shared" si="7"/>
        <v>项</v>
      </c>
    </row>
    <row r="128" ht="36" customHeight="1" spans="1:9">
      <c r="A128" s="346">
        <v>2011410</v>
      </c>
      <c r="B128" s="341" t="s">
        <v>262</v>
      </c>
      <c r="C128" s="206">
        <v>0</v>
      </c>
      <c r="D128" s="206">
        <v>0</v>
      </c>
      <c r="E128" s="206">
        <v>0</v>
      </c>
      <c r="F128" s="393">
        <f t="shared" si="4"/>
        <v>0</v>
      </c>
      <c r="G128" s="393">
        <f t="shared" si="5"/>
        <v>0</v>
      </c>
      <c r="H128" s="530" t="str">
        <f t="shared" si="6"/>
        <v>否</v>
      </c>
      <c r="I128" s="531" t="str">
        <f t="shared" si="7"/>
        <v>项</v>
      </c>
    </row>
    <row r="129" ht="36" customHeight="1" spans="1:9">
      <c r="A129" s="346">
        <v>2011411</v>
      </c>
      <c r="B129" s="341" t="s">
        <v>263</v>
      </c>
      <c r="C129" s="206">
        <v>0</v>
      </c>
      <c r="D129" s="206">
        <v>0</v>
      </c>
      <c r="E129" s="206">
        <v>0</v>
      </c>
      <c r="F129" s="393">
        <f t="shared" si="4"/>
        <v>0</v>
      </c>
      <c r="G129" s="393">
        <f t="shared" si="5"/>
        <v>0</v>
      </c>
      <c r="H129" s="530" t="str">
        <f t="shared" si="6"/>
        <v>否</v>
      </c>
      <c r="I129" s="531" t="str">
        <f t="shared" si="7"/>
        <v>项</v>
      </c>
    </row>
    <row r="130" ht="36" customHeight="1" spans="1:9">
      <c r="A130" s="346">
        <v>2011450</v>
      </c>
      <c r="B130" s="341" t="s">
        <v>196</v>
      </c>
      <c r="C130" s="206">
        <v>0</v>
      </c>
      <c r="D130" s="206">
        <v>0</v>
      </c>
      <c r="E130" s="206">
        <v>0</v>
      </c>
      <c r="F130" s="393">
        <f t="shared" si="4"/>
        <v>0</v>
      </c>
      <c r="G130" s="393">
        <f t="shared" si="5"/>
        <v>0</v>
      </c>
      <c r="H130" s="530" t="str">
        <f t="shared" si="6"/>
        <v>否</v>
      </c>
      <c r="I130" s="531" t="str">
        <f t="shared" si="7"/>
        <v>项</v>
      </c>
    </row>
    <row r="131" ht="36" customHeight="1" spans="1:9">
      <c r="A131" s="346">
        <v>2011499</v>
      </c>
      <c r="B131" s="341" t="s">
        <v>264</v>
      </c>
      <c r="C131" s="206">
        <v>0</v>
      </c>
      <c r="D131" s="206">
        <v>0</v>
      </c>
      <c r="E131" s="206">
        <v>0</v>
      </c>
      <c r="F131" s="393">
        <f t="shared" si="4"/>
        <v>0</v>
      </c>
      <c r="G131" s="393">
        <f t="shared" si="5"/>
        <v>0</v>
      </c>
      <c r="H131" s="530" t="str">
        <f t="shared" si="6"/>
        <v>否</v>
      </c>
      <c r="I131" s="531" t="str">
        <f t="shared" si="7"/>
        <v>项</v>
      </c>
    </row>
    <row r="132" ht="18" customHeight="1" spans="1:9">
      <c r="A132" s="346">
        <v>20123</v>
      </c>
      <c r="B132" s="202" t="s">
        <v>265</v>
      </c>
      <c r="C132" s="147">
        <f>SUM(C133:C138)</f>
        <v>84</v>
      </c>
      <c r="D132" s="147">
        <f>SUM(D133:D138)</f>
        <v>0</v>
      </c>
      <c r="E132" s="147">
        <f>SUM(E133:E138)</f>
        <v>386</v>
      </c>
      <c r="F132" s="393">
        <f t="shared" si="4"/>
        <v>459.52380952381</v>
      </c>
      <c r="G132" s="393">
        <f t="shared" si="5"/>
        <v>0</v>
      </c>
      <c r="H132" s="530" t="str">
        <f t="shared" si="6"/>
        <v>是</v>
      </c>
      <c r="I132" s="531" t="str">
        <f t="shared" si="7"/>
        <v>款</v>
      </c>
    </row>
    <row r="133" ht="36" customHeight="1" spans="1:9">
      <c r="A133" s="346">
        <v>2012301</v>
      </c>
      <c r="B133" s="341" t="s">
        <v>187</v>
      </c>
      <c r="C133" s="206">
        <v>0</v>
      </c>
      <c r="D133" s="206">
        <v>0</v>
      </c>
      <c r="E133" s="206">
        <v>0</v>
      </c>
      <c r="F133" s="393">
        <f t="shared" ref="F133:F196" si="8">IFERROR(IF(C133&lt;0,"",IFERROR(E133/C133,0))*100,0)</f>
        <v>0</v>
      </c>
      <c r="G133" s="393">
        <f t="shared" ref="G133:G196" si="9">IFERROR(IF(D133&lt;0,"",IFERROR(E133/D133,0))*100,0)</f>
        <v>0</v>
      </c>
      <c r="H133" s="530" t="str">
        <f t="shared" ref="H133:H196" si="10">IF(LEN(A133)=3,"是",IF(B133&lt;&gt;"",IF(SUM(C133:E133)&lt;&gt;0,"是","否"),"是"))</f>
        <v>否</v>
      </c>
      <c r="I133" s="531" t="str">
        <f t="shared" ref="I133:I196" si="11">IF(LEN(A133)=3,"类",IF(LEN(A133)=5,"款","项"))</f>
        <v>项</v>
      </c>
    </row>
    <row r="134" ht="36" customHeight="1" spans="1:9">
      <c r="A134" s="346">
        <v>2012302</v>
      </c>
      <c r="B134" s="341" t="s">
        <v>188</v>
      </c>
      <c r="C134" s="206">
        <v>0</v>
      </c>
      <c r="D134" s="206">
        <v>0</v>
      </c>
      <c r="E134" s="206">
        <v>0</v>
      </c>
      <c r="F134" s="393">
        <f t="shared" si="8"/>
        <v>0</v>
      </c>
      <c r="G134" s="393">
        <f t="shared" si="9"/>
        <v>0</v>
      </c>
      <c r="H134" s="530" t="str">
        <f t="shared" si="10"/>
        <v>否</v>
      </c>
      <c r="I134" s="531" t="str">
        <f t="shared" si="11"/>
        <v>项</v>
      </c>
    </row>
    <row r="135" ht="36" customHeight="1" spans="1:9">
      <c r="A135" s="346">
        <v>2012303</v>
      </c>
      <c r="B135" s="341" t="s">
        <v>189</v>
      </c>
      <c r="C135" s="206">
        <v>0</v>
      </c>
      <c r="D135" s="206">
        <v>0</v>
      </c>
      <c r="E135" s="206">
        <v>0</v>
      </c>
      <c r="F135" s="393">
        <f t="shared" si="8"/>
        <v>0</v>
      </c>
      <c r="G135" s="393">
        <f t="shared" si="9"/>
        <v>0</v>
      </c>
      <c r="H135" s="530" t="str">
        <f t="shared" si="10"/>
        <v>否</v>
      </c>
      <c r="I135" s="531" t="str">
        <f t="shared" si="11"/>
        <v>项</v>
      </c>
    </row>
    <row r="136" ht="18" customHeight="1" spans="1:9">
      <c r="A136" s="346">
        <v>2012304</v>
      </c>
      <c r="B136" s="341" t="s">
        <v>266</v>
      </c>
      <c r="C136" s="206">
        <v>21</v>
      </c>
      <c r="D136" s="206">
        <v>0</v>
      </c>
      <c r="E136" s="206">
        <v>364</v>
      </c>
      <c r="F136" s="393">
        <f t="shared" si="8"/>
        <v>1733.33333333333</v>
      </c>
      <c r="G136" s="393">
        <f t="shared" si="9"/>
        <v>0</v>
      </c>
      <c r="H136" s="530" t="str">
        <f t="shared" si="10"/>
        <v>是</v>
      </c>
      <c r="I136" s="531" t="str">
        <f t="shared" si="11"/>
        <v>项</v>
      </c>
    </row>
    <row r="137" ht="36" customHeight="1" spans="1:9">
      <c r="A137" s="346">
        <v>2012350</v>
      </c>
      <c r="B137" s="341" t="s">
        <v>196</v>
      </c>
      <c r="C137" s="206">
        <v>0</v>
      </c>
      <c r="D137" s="206">
        <v>0</v>
      </c>
      <c r="E137" s="206">
        <v>0</v>
      </c>
      <c r="F137" s="393">
        <f t="shared" si="8"/>
        <v>0</v>
      </c>
      <c r="G137" s="393">
        <f t="shared" si="9"/>
        <v>0</v>
      </c>
      <c r="H137" s="530" t="str">
        <f t="shared" si="10"/>
        <v>否</v>
      </c>
      <c r="I137" s="531" t="str">
        <f t="shared" si="11"/>
        <v>项</v>
      </c>
    </row>
    <row r="138" ht="18" customHeight="1" spans="1:9">
      <c r="A138" s="346">
        <v>2012399</v>
      </c>
      <c r="B138" s="341" t="s">
        <v>267</v>
      </c>
      <c r="C138" s="206">
        <v>63</v>
      </c>
      <c r="D138" s="206">
        <v>0</v>
      </c>
      <c r="E138" s="206">
        <v>22</v>
      </c>
      <c r="F138" s="393">
        <f t="shared" si="8"/>
        <v>34.9206349206349</v>
      </c>
      <c r="G138" s="393">
        <f t="shared" si="9"/>
        <v>0</v>
      </c>
      <c r="H138" s="530" t="str">
        <f t="shared" si="10"/>
        <v>是</v>
      </c>
      <c r="I138" s="531" t="str">
        <f t="shared" si="11"/>
        <v>项</v>
      </c>
    </row>
    <row r="139" ht="37.5" customHeight="1" spans="1:9">
      <c r="A139" s="346">
        <v>20125</v>
      </c>
      <c r="B139" s="202" t="s">
        <v>268</v>
      </c>
      <c r="C139" s="147">
        <f>SUM(C140:C146)</f>
        <v>0</v>
      </c>
      <c r="D139" s="147">
        <f>SUM(D140:D146)</f>
        <v>0</v>
      </c>
      <c r="E139" s="147">
        <f>SUM(E140:E146)</f>
        <v>0</v>
      </c>
      <c r="F139" s="393">
        <f t="shared" si="8"/>
        <v>0</v>
      </c>
      <c r="G139" s="393">
        <f t="shared" si="9"/>
        <v>0</v>
      </c>
      <c r="H139" s="530" t="str">
        <f t="shared" si="10"/>
        <v>否</v>
      </c>
      <c r="I139" s="531" t="str">
        <f t="shared" si="11"/>
        <v>款</v>
      </c>
    </row>
    <row r="140" ht="36" customHeight="1" spans="1:9">
      <c r="A140" s="346">
        <v>2012501</v>
      </c>
      <c r="B140" s="341" t="s">
        <v>187</v>
      </c>
      <c r="C140" s="206">
        <v>0</v>
      </c>
      <c r="D140" s="206">
        <v>0</v>
      </c>
      <c r="E140" s="206">
        <v>0</v>
      </c>
      <c r="F140" s="393">
        <f t="shared" si="8"/>
        <v>0</v>
      </c>
      <c r="G140" s="393">
        <f t="shared" si="9"/>
        <v>0</v>
      </c>
      <c r="H140" s="530" t="str">
        <f t="shared" si="10"/>
        <v>否</v>
      </c>
      <c r="I140" s="531" t="str">
        <f t="shared" si="11"/>
        <v>项</v>
      </c>
    </row>
    <row r="141" ht="36" customHeight="1" spans="1:9">
      <c r="A141" s="346">
        <v>2012502</v>
      </c>
      <c r="B141" s="341" t="s">
        <v>188</v>
      </c>
      <c r="C141" s="206">
        <v>0</v>
      </c>
      <c r="D141" s="206">
        <v>0</v>
      </c>
      <c r="E141" s="206">
        <v>0</v>
      </c>
      <c r="F141" s="393">
        <f t="shared" si="8"/>
        <v>0</v>
      </c>
      <c r="G141" s="393">
        <f t="shared" si="9"/>
        <v>0</v>
      </c>
      <c r="H141" s="530" t="str">
        <f t="shared" si="10"/>
        <v>否</v>
      </c>
      <c r="I141" s="531" t="str">
        <f t="shared" si="11"/>
        <v>项</v>
      </c>
    </row>
    <row r="142" ht="36" customHeight="1" spans="1:9">
      <c r="A142" s="346">
        <v>2012503</v>
      </c>
      <c r="B142" s="341" t="s">
        <v>189</v>
      </c>
      <c r="C142" s="206">
        <v>0</v>
      </c>
      <c r="D142" s="206">
        <v>0</v>
      </c>
      <c r="E142" s="206">
        <v>0</v>
      </c>
      <c r="F142" s="393">
        <f t="shared" si="8"/>
        <v>0</v>
      </c>
      <c r="G142" s="393">
        <f t="shared" si="9"/>
        <v>0</v>
      </c>
      <c r="H142" s="530" t="str">
        <f t="shared" si="10"/>
        <v>否</v>
      </c>
      <c r="I142" s="531" t="str">
        <f t="shared" si="11"/>
        <v>项</v>
      </c>
    </row>
    <row r="143" ht="36" customHeight="1" spans="1:9">
      <c r="A143" s="346">
        <v>2012504</v>
      </c>
      <c r="B143" s="341" t="s">
        <v>269</v>
      </c>
      <c r="C143" s="206">
        <v>0</v>
      </c>
      <c r="D143" s="206">
        <v>0</v>
      </c>
      <c r="E143" s="206">
        <v>0</v>
      </c>
      <c r="F143" s="393">
        <f t="shared" si="8"/>
        <v>0</v>
      </c>
      <c r="G143" s="393">
        <f t="shared" si="9"/>
        <v>0</v>
      </c>
      <c r="H143" s="530" t="str">
        <f t="shared" si="10"/>
        <v>否</v>
      </c>
      <c r="I143" s="531" t="str">
        <f t="shared" si="11"/>
        <v>项</v>
      </c>
    </row>
    <row r="144" ht="36" customHeight="1" spans="1:9">
      <c r="A144" s="346">
        <v>2012505</v>
      </c>
      <c r="B144" s="341" t="s">
        <v>270</v>
      </c>
      <c r="C144" s="206">
        <v>0</v>
      </c>
      <c r="D144" s="206">
        <v>0</v>
      </c>
      <c r="E144" s="206">
        <v>0</v>
      </c>
      <c r="F144" s="393">
        <f t="shared" si="8"/>
        <v>0</v>
      </c>
      <c r="G144" s="393">
        <f t="shared" si="9"/>
        <v>0</v>
      </c>
      <c r="H144" s="530" t="str">
        <f t="shared" si="10"/>
        <v>否</v>
      </c>
      <c r="I144" s="531" t="str">
        <f t="shared" si="11"/>
        <v>项</v>
      </c>
    </row>
    <row r="145" ht="36" customHeight="1" spans="1:9">
      <c r="A145" s="346">
        <v>2012550</v>
      </c>
      <c r="B145" s="341" t="s">
        <v>196</v>
      </c>
      <c r="C145" s="206">
        <v>0</v>
      </c>
      <c r="D145" s="206">
        <v>0</v>
      </c>
      <c r="E145" s="206">
        <v>0</v>
      </c>
      <c r="F145" s="393">
        <f t="shared" si="8"/>
        <v>0</v>
      </c>
      <c r="G145" s="393">
        <f t="shared" si="9"/>
        <v>0</v>
      </c>
      <c r="H145" s="530" t="str">
        <f t="shared" si="10"/>
        <v>否</v>
      </c>
      <c r="I145" s="531" t="str">
        <f t="shared" si="11"/>
        <v>项</v>
      </c>
    </row>
    <row r="146" ht="36" customHeight="1" spans="1:9">
      <c r="A146" s="346">
        <v>2012599</v>
      </c>
      <c r="B146" s="341" t="s">
        <v>271</v>
      </c>
      <c r="C146" s="206">
        <v>0</v>
      </c>
      <c r="D146" s="206">
        <v>0</v>
      </c>
      <c r="E146" s="206">
        <v>0</v>
      </c>
      <c r="F146" s="393">
        <f t="shared" si="8"/>
        <v>0</v>
      </c>
      <c r="G146" s="393">
        <f t="shared" si="9"/>
        <v>0</v>
      </c>
      <c r="H146" s="530" t="str">
        <f t="shared" si="10"/>
        <v>否</v>
      </c>
      <c r="I146" s="531" t="str">
        <f t="shared" si="11"/>
        <v>项</v>
      </c>
    </row>
    <row r="147" ht="18" customHeight="1" spans="1:9">
      <c r="A147" s="346">
        <v>20126</v>
      </c>
      <c r="B147" s="202" t="s">
        <v>272</v>
      </c>
      <c r="C147" s="147">
        <f>SUM(C148:C152)</f>
        <v>79</v>
      </c>
      <c r="D147" s="147">
        <f>SUM(D148:D152)</f>
        <v>86</v>
      </c>
      <c r="E147" s="147">
        <f>SUM(E148:E152)</f>
        <v>90</v>
      </c>
      <c r="F147" s="393">
        <f t="shared" si="8"/>
        <v>113.924050632911</v>
      </c>
      <c r="G147" s="393">
        <f t="shared" si="9"/>
        <v>104.651162790698</v>
      </c>
      <c r="H147" s="530" t="str">
        <f t="shared" si="10"/>
        <v>是</v>
      </c>
      <c r="I147" s="531" t="str">
        <f t="shared" si="11"/>
        <v>款</v>
      </c>
    </row>
    <row r="148" ht="36" customHeight="1" spans="1:9">
      <c r="A148" s="346">
        <v>2012601</v>
      </c>
      <c r="B148" s="341" t="s">
        <v>187</v>
      </c>
      <c r="C148" s="206">
        <v>0</v>
      </c>
      <c r="D148" s="206">
        <v>0</v>
      </c>
      <c r="E148" s="206">
        <v>0</v>
      </c>
      <c r="F148" s="393">
        <f t="shared" si="8"/>
        <v>0</v>
      </c>
      <c r="G148" s="393">
        <f t="shared" si="9"/>
        <v>0</v>
      </c>
      <c r="H148" s="530" t="str">
        <f t="shared" si="10"/>
        <v>否</v>
      </c>
      <c r="I148" s="531" t="str">
        <f t="shared" si="11"/>
        <v>项</v>
      </c>
    </row>
    <row r="149" ht="36" customHeight="1" spans="1:9">
      <c r="A149" s="346">
        <v>2012602</v>
      </c>
      <c r="B149" s="341" t="s">
        <v>188</v>
      </c>
      <c r="C149" s="206">
        <v>0</v>
      </c>
      <c r="D149" s="206">
        <v>0</v>
      </c>
      <c r="E149" s="206">
        <v>0</v>
      </c>
      <c r="F149" s="393">
        <f t="shared" si="8"/>
        <v>0</v>
      </c>
      <c r="G149" s="393">
        <f t="shared" si="9"/>
        <v>0</v>
      </c>
      <c r="H149" s="530" t="str">
        <f t="shared" si="10"/>
        <v>否</v>
      </c>
      <c r="I149" s="531" t="str">
        <f t="shared" si="11"/>
        <v>项</v>
      </c>
    </row>
    <row r="150" ht="36" customHeight="1" spans="1:9">
      <c r="A150" s="346">
        <v>2012603</v>
      </c>
      <c r="B150" s="341" t="s">
        <v>189</v>
      </c>
      <c r="C150" s="206">
        <v>0</v>
      </c>
      <c r="D150" s="206">
        <v>0</v>
      </c>
      <c r="E150" s="206">
        <v>0</v>
      </c>
      <c r="F150" s="393">
        <f t="shared" si="8"/>
        <v>0</v>
      </c>
      <c r="G150" s="393">
        <f t="shared" si="9"/>
        <v>0</v>
      </c>
      <c r="H150" s="530" t="str">
        <f t="shared" si="10"/>
        <v>否</v>
      </c>
      <c r="I150" s="531" t="str">
        <f t="shared" si="11"/>
        <v>项</v>
      </c>
    </row>
    <row r="151" ht="18" customHeight="1" spans="1:9">
      <c r="A151" s="346">
        <v>2012604</v>
      </c>
      <c r="B151" s="341" t="s">
        <v>273</v>
      </c>
      <c r="C151" s="206">
        <v>79</v>
      </c>
      <c r="D151" s="206">
        <v>86</v>
      </c>
      <c r="E151" s="206">
        <v>90</v>
      </c>
      <c r="F151" s="393">
        <f t="shared" si="8"/>
        <v>113.924050632911</v>
      </c>
      <c r="G151" s="393">
        <f t="shared" si="9"/>
        <v>104.651162790698</v>
      </c>
      <c r="H151" s="530" t="str">
        <f t="shared" si="10"/>
        <v>是</v>
      </c>
      <c r="I151" s="531" t="str">
        <f t="shared" si="11"/>
        <v>项</v>
      </c>
    </row>
    <row r="152" ht="36" customHeight="1" spans="1:9">
      <c r="A152" s="346">
        <v>2012699</v>
      </c>
      <c r="B152" s="341" t="s">
        <v>274</v>
      </c>
      <c r="C152" s="206">
        <v>0</v>
      </c>
      <c r="D152" s="206">
        <v>0</v>
      </c>
      <c r="E152" s="206">
        <v>0</v>
      </c>
      <c r="F152" s="393">
        <f t="shared" si="8"/>
        <v>0</v>
      </c>
      <c r="G152" s="393">
        <f t="shared" si="9"/>
        <v>0</v>
      </c>
      <c r="H152" s="530" t="str">
        <f t="shared" si="10"/>
        <v>否</v>
      </c>
      <c r="I152" s="531" t="str">
        <f t="shared" si="11"/>
        <v>项</v>
      </c>
    </row>
    <row r="153" ht="18" customHeight="1" spans="1:9">
      <c r="A153" s="346">
        <v>20128</v>
      </c>
      <c r="B153" s="202" t="s">
        <v>275</v>
      </c>
      <c r="C153" s="147">
        <f>SUM(C154:C159)</f>
        <v>59</v>
      </c>
      <c r="D153" s="147">
        <f>SUM(D154:D159)</f>
        <v>64</v>
      </c>
      <c r="E153" s="147">
        <f>SUM(E154:E159)</f>
        <v>60</v>
      </c>
      <c r="F153" s="393">
        <f t="shared" si="8"/>
        <v>101.694915254237</v>
      </c>
      <c r="G153" s="393">
        <f t="shared" si="9"/>
        <v>93.75</v>
      </c>
      <c r="H153" s="530" t="str">
        <f t="shared" si="10"/>
        <v>是</v>
      </c>
      <c r="I153" s="531" t="str">
        <f t="shared" si="11"/>
        <v>款</v>
      </c>
    </row>
    <row r="154" ht="18" customHeight="1" spans="1:9">
      <c r="A154" s="346">
        <v>2012801</v>
      </c>
      <c r="B154" s="341" t="s">
        <v>187</v>
      </c>
      <c r="C154" s="206">
        <v>54</v>
      </c>
      <c r="D154" s="206">
        <v>61</v>
      </c>
      <c r="E154" s="206">
        <v>59</v>
      </c>
      <c r="F154" s="393">
        <f t="shared" si="8"/>
        <v>109.259259259259</v>
      </c>
      <c r="G154" s="393">
        <f t="shared" si="9"/>
        <v>96.7213114754098</v>
      </c>
      <c r="H154" s="530" t="str">
        <f t="shared" si="10"/>
        <v>是</v>
      </c>
      <c r="I154" s="531" t="str">
        <f t="shared" si="11"/>
        <v>项</v>
      </c>
    </row>
    <row r="155" ht="18" customHeight="1" spans="1:9">
      <c r="A155" s="346">
        <v>2012802</v>
      </c>
      <c r="B155" s="341" t="s">
        <v>188</v>
      </c>
      <c r="C155" s="206">
        <v>0</v>
      </c>
      <c r="D155" s="206">
        <v>3</v>
      </c>
      <c r="E155" s="206">
        <v>1</v>
      </c>
      <c r="F155" s="393">
        <f t="shared" si="8"/>
        <v>0</v>
      </c>
      <c r="G155" s="393">
        <f t="shared" si="9"/>
        <v>33.3333333333333</v>
      </c>
      <c r="H155" s="530" t="str">
        <f t="shared" si="10"/>
        <v>是</v>
      </c>
      <c r="I155" s="531" t="str">
        <f t="shared" si="11"/>
        <v>项</v>
      </c>
    </row>
    <row r="156" ht="36" customHeight="1" spans="1:9">
      <c r="A156" s="346">
        <v>2012803</v>
      </c>
      <c r="B156" s="341" t="s">
        <v>189</v>
      </c>
      <c r="C156" s="206">
        <v>0</v>
      </c>
      <c r="D156" s="206">
        <v>0</v>
      </c>
      <c r="E156" s="206">
        <v>0</v>
      </c>
      <c r="F156" s="393">
        <f t="shared" si="8"/>
        <v>0</v>
      </c>
      <c r="G156" s="393">
        <f t="shared" si="9"/>
        <v>0</v>
      </c>
      <c r="H156" s="530" t="str">
        <f t="shared" si="10"/>
        <v>否</v>
      </c>
      <c r="I156" s="531" t="str">
        <f t="shared" si="11"/>
        <v>项</v>
      </c>
    </row>
    <row r="157" ht="36" customHeight="1" spans="1:9">
      <c r="A157" s="346">
        <v>2012804</v>
      </c>
      <c r="B157" s="341" t="s">
        <v>201</v>
      </c>
      <c r="C157" s="206">
        <v>0</v>
      </c>
      <c r="D157" s="206">
        <v>0</v>
      </c>
      <c r="E157" s="206">
        <v>0</v>
      </c>
      <c r="F157" s="393">
        <f t="shared" si="8"/>
        <v>0</v>
      </c>
      <c r="G157" s="393">
        <f t="shared" si="9"/>
        <v>0</v>
      </c>
      <c r="H157" s="530" t="str">
        <f t="shared" si="10"/>
        <v>否</v>
      </c>
      <c r="I157" s="531" t="str">
        <f t="shared" si="11"/>
        <v>项</v>
      </c>
    </row>
    <row r="158" ht="36" customHeight="1" spans="1:9">
      <c r="A158" s="346">
        <v>2012850</v>
      </c>
      <c r="B158" s="341" t="s">
        <v>196</v>
      </c>
      <c r="C158" s="206">
        <v>0</v>
      </c>
      <c r="D158" s="206">
        <v>0</v>
      </c>
      <c r="E158" s="206">
        <v>0</v>
      </c>
      <c r="F158" s="393">
        <f t="shared" si="8"/>
        <v>0</v>
      </c>
      <c r="G158" s="393">
        <f t="shared" si="9"/>
        <v>0</v>
      </c>
      <c r="H158" s="530" t="str">
        <f t="shared" si="10"/>
        <v>否</v>
      </c>
      <c r="I158" s="531" t="str">
        <f t="shared" si="11"/>
        <v>项</v>
      </c>
    </row>
    <row r="159" ht="18" customHeight="1" spans="1:9">
      <c r="A159" s="346">
        <v>2012899</v>
      </c>
      <c r="B159" s="341" t="s">
        <v>276</v>
      </c>
      <c r="C159" s="206">
        <v>5</v>
      </c>
      <c r="D159" s="206">
        <v>0</v>
      </c>
      <c r="E159" s="206">
        <v>0</v>
      </c>
      <c r="F159" s="393">
        <f t="shared" si="8"/>
        <v>0</v>
      </c>
      <c r="G159" s="393">
        <f t="shared" si="9"/>
        <v>0</v>
      </c>
      <c r="H159" s="530" t="str">
        <f t="shared" si="10"/>
        <v>是</v>
      </c>
      <c r="I159" s="531" t="str">
        <f t="shared" si="11"/>
        <v>项</v>
      </c>
    </row>
    <row r="160" ht="18" customHeight="1" spans="1:9">
      <c r="A160" s="346">
        <v>20129</v>
      </c>
      <c r="B160" s="202" t="s">
        <v>277</v>
      </c>
      <c r="C160" s="147">
        <f>SUM(C161:C166)</f>
        <v>272</v>
      </c>
      <c r="D160" s="147">
        <f>SUM(D161:D166)</f>
        <v>282</v>
      </c>
      <c r="E160" s="147">
        <f>SUM(E161:E166)</f>
        <v>313</v>
      </c>
      <c r="F160" s="393">
        <f t="shared" si="8"/>
        <v>115.073529411765</v>
      </c>
      <c r="G160" s="393">
        <f t="shared" si="9"/>
        <v>110.992907801418</v>
      </c>
      <c r="H160" s="530" t="str">
        <f t="shared" si="10"/>
        <v>是</v>
      </c>
      <c r="I160" s="531" t="str">
        <f t="shared" si="11"/>
        <v>款</v>
      </c>
    </row>
    <row r="161" ht="18" customHeight="1" spans="1:9">
      <c r="A161" s="346">
        <v>2012901</v>
      </c>
      <c r="B161" s="341" t="s">
        <v>187</v>
      </c>
      <c r="C161" s="206">
        <v>235</v>
      </c>
      <c r="D161" s="206">
        <v>250</v>
      </c>
      <c r="E161" s="206">
        <v>255</v>
      </c>
      <c r="F161" s="393">
        <f t="shared" si="8"/>
        <v>108.510638297872</v>
      </c>
      <c r="G161" s="393">
        <f t="shared" si="9"/>
        <v>102</v>
      </c>
      <c r="H161" s="530" t="str">
        <f t="shared" si="10"/>
        <v>是</v>
      </c>
      <c r="I161" s="531" t="str">
        <f t="shared" si="11"/>
        <v>项</v>
      </c>
    </row>
    <row r="162" ht="18" customHeight="1" spans="1:9">
      <c r="A162" s="346">
        <v>2012902</v>
      </c>
      <c r="B162" s="341" t="s">
        <v>188</v>
      </c>
      <c r="C162" s="206">
        <v>6</v>
      </c>
      <c r="D162" s="206">
        <v>32</v>
      </c>
      <c r="E162" s="206">
        <v>37</v>
      </c>
      <c r="F162" s="393">
        <f t="shared" si="8"/>
        <v>616.666666666667</v>
      </c>
      <c r="G162" s="393">
        <f t="shared" si="9"/>
        <v>115.625</v>
      </c>
      <c r="H162" s="530" t="str">
        <f t="shared" si="10"/>
        <v>是</v>
      </c>
      <c r="I162" s="531" t="str">
        <f t="shared" si="11"/>
        <v>项</v>
      </c>
    </row>
    <row r="163" ht="36" customHeight="1" spans="1:9">
      <c r="A163" s="346">
        <v>2012903</v>
      </c>
      <c r="B163" s="341" t="s">
        <v>189</v>
      </c>
      <c r="C163" s="206">
        <v>0</v>
      </c>
      <c r="D163" s="206">
        <v>0</v>
      </c>
      <c r="E163" s="206">
        <v>0</v>
      </c>
      <c r="F163" s="393">
        <f t="shared" si="8"/>
        <v>0</v>
      </c>
      <c r="G163" s="393">
        <f t="shared" si="9"/>
        <v>0</v>
      </c>
      <c r="H163" s="530" t="str">
        <f t="shared" si="10"/>
        <v>否</v>
      </c>
      <c r="I163" s="531" t="str">
        <f t="shared" si="11"/>
        <v>项</v>
      </c>
    </row>
    <row r="164" ht="36" customHeight="1" spans="1:9">
      <c r="A164" s="534">
        <v>2012906</v>
      </c>
      <c r="B164" s="341" t="s">
        <v>278</v>
      </c>
      <c r="C164" s="206">
        <v>0</v>
      </c>
      <c r="D164" s="206">
        <v>0</v>
      </c>
      <c r="E164" s="206">
        <v>0</v>
      </c>
      <c r="F164" s="393">
        <f t="shared" si="8"/>
        <v>0</v>
      </c>
      <c r="G164" s="393">
        <f t="shared" si="9"/>
        <v>0</v>
      </c>
      <c r="H164" s="530" t="str">
        <f t="shared" si="10"/>
        <v>否</v>
      </c>
      <c r="I164" s="531" t="str">
        <f t="shared" si="11"/>
        <v>项</v>
      </c>
    </row>
    <row r="165" ht="36" customHeight="1" spans="1:9">
      <c r="A165" s="346">
        <v>2012950</v>
      </c>
      <c r="B165" s="341" t="s">
        <v>196</v>
      </c>
      <c r="C165" s="206">
        <v>0</v>
      </c>
      <c r="D165" s="206">
        <v>0</v>
      </c>
      <c r="E165" s="206">
        <v>0</v>
      </c>
      <c r="F165" s="393">
        <f t="shared" si="8"/>
        <v>0</v>
      </c>
      <c r="G165" s="393">
        <f t="shared" si="9"/>
        <v>0</v>
      </c>
      <c r="H165" s="530" t="str">
        <f t="shared" si="10"/>
        <v>否</v>
      </c>
      <c r="I165" s="531" t="str">
        <f t="shared" si="11"/>
        <v>项</v>
      </c>
    </row>
    <row r="166" ht="18" customHeight="1" spans="1:9">
      <c r="A166" s="346">
        <v>2012999</v>
      </c>
      <c r="B166" s="341" t="s">
        <v>279</v>
      </c>
      <c r="C166" s="206">
        <v>31</v>
      </c>
      <c r="D166" s="206">
        <v>0</v>
      </c>
      <c r="E166" s="206">
        <v>21</v>
      </c>
      <c r="F166" s="393">
        <f t="shared" si="8"/>
        <v>67.741935483871</v>
      </c>
      <c r="G166" s="393">
        <f t="shared" si="9"/>
        <v>0</v>
      </c>
      <c r="H166" s="530" t="str">
        <f t="shared" si="10"/>
        <v>是</v>
      </c>
      <c r="I166" s="531" t="str">
        <f t="shared" si="11"/>
        <v>项</v>
      </c>
    </row>
    <row r="167" ht="18" customHeight="1" spans="1:9">
      <c r="A167" s="346">
        <v>20131</v>
      </c>
      <c r="B167" s="202" t="s">
        <v>280</v>
      </c>
      <c r="C167" s="147">
        <f>SUM(C168:C173)</f>
        <v>1063</v>
      </c>
      <c r="D167" s="147">
        <f>SUM(D168:D173)</f>
        <v>1449</v>
      </c>
      <c r="E167" s="147">
        <f>SUM(E168:E173)</f>
        <v>1259</v>
      </c>
      <c r="F167" s="393">
        <f t="shared" si="8"/>
        <v>118.438381937912</v>
      </c>
      <c r="G167" s="393">
        <f t="shared" si="9"/>
        <v>86.8875086266391</v>
      </c>
      <c r="H167" s="530" t="str">
        <f t="shared" si="10"/>
        <v>是</v>
      </c>
      <c r="I167" s="531" t="str">
        <f t="shared" si="11"/>
        <v>款</v>
      </c>
    </row>
    <row r="168" ht="18" customHeight="1" spans="1:9">
      <c r="A168" s="346">
        <v>2013101</v>
      </c>
      <c r="B168" s="341" t="s">
        <v>187</v>
      </c>
      <c r="C168" s="206">
        <v>495</v>
      </c>
      <c r="D168" s="206">
        <v>587</v>
      </c>
      <c r="E168" s="206">
        <v>540</v>
      </c>
      <c r="F168" s="393">
        <f t="shared" si="8"/>
        <v>109.090909090909</v>
      </c>
      <c r="G168" s="393">
        <f t="shared" si="9"/>
        <v>91.9931856899489</v>
      </c>
      <c r="H168" s="530" t="str">
        <f t="shared" si="10"/>
        <v>是</v>
      </c>
      <c r="I168" s="531" t="str">
        <f t="shared" si="11"/>
        <v>项</v>
      </c>
    </row>
    <row r="169" ht="18" customHeight="1" spans="1:9">
      <c r="A169" s="346">
        <v>2013102</v>
      </c>
      <c r="B169" s="341" t="s">
        <v>188</v>
      </c>
      <c r="C169" s="206">
        <v>85</v>
      </c>
      <c r="D169" s="206">
        <v>90</v>
      </c>
      <c r="E169" s="206">
        <v>128</v>
      </c>
      <c r="F169" s="393">
        <f t="shared" si="8"/>
        <v>150.588235294118</v>
      </c>
      <c r="G169" s="393">
        <f t="shared" si="9"/>
        <v>142.222222222222</v>
      </c>
      <c r="H169" s="530" t="str">
        <f t="shared" si="10"/>
        <v>是</v>
      </c>
      <c r="I169" s="531" t="str">
        <f t="shared" si="11"/>
        <v>项</v>
      </c>
    </row>
    <row r="170" ht="36" customHeight="1" spans="1:9">
      <c r="A170" s="346">
        <v>2013103</v>
      </c>
      <c r="B170" s="341" t="s">
        <v>189</v>
      </c>
      <c r="C170" s="206">
        <v>0</v>
      </c>
      <c r="D170" s="206">
        <v>0</v>
      </c>
      <c r="E170" s="206">
        <v>0</v>
      </c>
      <c r="F170" s="393">
        <f t="shared" si="8"/>
        <v>0</v>
      </c>
      <c r="G170" s="393">
        <f t="shared" si="9"/>
        <v>0</v>
      </c>
      <c r="H170" s="530" t="str">
        <f t="shared" si="10"/>
        <v>否</v>
      </c>
      <c r="I170" s="531" t="str">
        <f t="shared" si="11"/>
        <v>项</v>
      </c>
    </row>
    <row r="171" ht="18" customHeight="1" spans="1:9">
      <c r="A171" s="346">
        <v>2013105</v>
      </c>
      <c r="B171" s="341" t="s">
        <v>281</v>
      </c>
      <c r="C171" s="206">
        <v>9</v>
      </c>
      <c r="D171" s="206">
        <v>215</v>
      </c>
      <c r="E171" s="206">
        <v>114</v>
      </c>
      <c r="F171" s="393">
        <f t="shared" si="8"/>
        <v>1266.66666666667</v>
      </c>
      <c r="G171" s="393">
        <f t="shared" si="9"/>
        <v>53.0232558139535</v>
      </c>
      <c r="H171" s="530" t="str">
        <f t="shared" si="10"/>
        <v>是</v>
      </c>
      <c r="I171" s="531" t="str">
        <f t="shared" si="11"/>
        <v>项</v>
      </c>
    </row>
    <row r="172" ht="18" customHeight="1" spans="1:9">
      <c r="A172" s="346">
        <v>2013150</v>
      </c>
      <c r="B172" s="341" t="s">
        <v>196</v>
      </c>
      <c r="C172" s="206">
        <v>347</v>
      </c>
      <c r="D172" s="206">
        <v>317</v>
      </c>
      <c r="E172" s="206">
        <v>221</v>
      </c>
      <c r="F172" s="393">
        <f t="shared" si="8"/>
        <v>63.6887608069164</v>
      </c>
      <c r="G172" s="393">
        <f t="shared" si="9"/>
        <v>69.7160883280757</v>
      </c>
      <c r="H172" s="530" t="str">
        <f t="shared" si="10"/>
        <v>是</v>
      </c>
      <c r="I172" s="531" t="str">
        <f t="shared" si="11"/>
        <v>项</v>
      </c>
    </row>
    <row r="173" ht="18" customHeight="1" spans="1:9">
      <c r="A173" s="346">
        <v>2013199</v>
      </c>
      <c r="B173" s="341" t="s">
        <v>282</v>
      </c>
      <c r="C173" s="206">
        <v>127</v>
      </c>
      <c r="D173" s="206">
        <v>240</v>
      </c>
      <c r="E173" s="206">
        <v>256</v>
      </c>
      <c r="F173" s="393">
        <f t="shared" si="8"/>
        <v>201.574803149606</v>
      </c>
      <c r="G173" s="393">
        <f t="shared" si="9"/>
        <v>106.666666666667</v>
      </c>
      <c r="H173" s="530" t="str">
        <f t="shared" si="10"/>
        <v>是</v>
      </c>
      <c r="I173" s="531" t="str">
        <f t="shared" si="11"/>
        <v>项</v>
      </c>
    </row>
    <row r="174" ht="18" customHeight="1" spans="1:9">
      <c r="A174" s="346">
        <v>20132</v>
      </c>
      <c r="B174" s="202" t="s">
        <v>283</v>
      </c>
      <c r="C174" s="147">
        <f>SUM(C175:C180)</f>
        <v>960</v>
      </c>
      <c r="D174" s="147">
        <f>SUM(D175:D180)</f>
        <v>1172</v>
      </c>
      <c r="E174" s="147">
        <f>SUM(E175:E180)</f>
        <v>854</v>
      </c>
      <c r="F174" s="393">
        <f t="shared" si="8"/>
        <v>88.9583333333333</v>
      </c>
      <c r="G174" s="393">
        <f t="shared" si="9"/>
        <v>72.8668941979522</v>
      </c>
      <c r="H174" s="530" t="str">
        <f t="shared" si="10"/>
        <v>是</v>
      </c>
      <c r="I174" s="531" t="str">
        <f t="shared" si="11"/>
        <v>款</v>
      </c>
    </row>
    <row r="175" ht="18" customHeight="1" spans="1:9">
      <c r="A175" s="346">
        <v>2013201</v>
      </c>
      <c r="B175" s="341" t="s">
        <v>187</v>
      </c>
      <c r="C175" s="206">
        <v>377</v>
      </c>
      <c r="D175" s="206">
        <v>497</v>
      </c>
      <c r="E175" s="206">
        <v>470</v>
      </c>
      <c r="F175" s="393">
        <f t="shared" si="8"/>
        <v>124.668435013263</v>
      </c>
      <c r="G175" s="393">
        <f t="shared" si="9"/>
        <v>94.5674044265593</v>
      </c>
      <c r="H175" s="530" t="str">
        <f t="shared" si="10"/>
        <v>是</v>
      </c>
      <c r="I175" s="531" t="str">
        <f t="shared" si="11"/>
        <v>项</v>
      </c>
    </row>
    <row r="176" ht="18" customHeight="1" spans="1:9">
      <c r="A176" s="346">
        <v>2013202</v>
      </c>
      <c r="B176" s="341" t="s">
        <v>188</v>
      </c>
      <c r="C176" s="206">
        <v>583</v>
      </c>
      <c r="D176" s="206">
        <v>667</v>
      </c>
      <c r="E176" s="206">
        <v>378</v>
      </c>
      <c r="F176" s="393">
        <f t="shared" si="8"/>
        <v>64.8370497427101</v>
      </c>
      <c r="G176" s="393">
        <f t="shared" si="9"/>
        <v>56.671664167916</v>
      </c>
      <c r="H176" s="530" t="str">
        <f t="shared" si="10"/>
        <v>是</v>
      </c>
      <c r="I176" s="531" t="str">
        <f t="shared" si="11"/>
        <v>项</v>
      </c>
    </row>
    <row r="177" ht="36" customHeight="1" spans="1:9">
      <c r="A177" s="346">
        <v>2013203</v>
      </c>
      <c r="B177" s="341" t="s">
        <v>189</v>
      </c>
      <c r="C177" s="206">
        <v>0</v>
      </c>
      <c r="D177" s="206">
        <v>0</v>
      </c>
      <c r="E177" s="206">
        <v>0</v>
      </c>
      <c r="F177" s="393">
        <f t="shared" si="8"/>
        <v>0</v>
      </c>
      <c r="G177" s="393">
        <f t="shared" si="9"/>
        <v>0</v>
      </c>
      <c r="H177" s="530" t="str">
        <f t="shared" si="10"/>
        <v>否</v>
      </c>
      <c r="I177" s="531" t="str">
        <f t="shared" si="11"/>
        <v>项</v>
      </c>
    </row>
    <row r="178" ht="36" customHeight="1" spans="1:9">
      <c r="A178" s="346">
        <v>2013204</v>
      </c>
      <c r="B178" s="341" t="s">
        <v>284</v>
      </c>
      <c r="C178" s="206">
        <v>0</v>
      </c>
      <c r="D178" s="206">
        <v>0</v>
      </c>
      <c r="E178" s="206">
        <v>0</v>
      </c>
      <c r="F178" s="393">
        <f t="shared" si="8"/>
        <v>0</v>
      </c>
      <c r="G178" s="393">
        <f t="shared" si="9"/>
        <v>0</v>
      </c>
      <c r="H178" s="530" t="str">
        <f t="shared" si="10"/>
        <v>否</v>
      </c>
      <c r="I178" s="531" t="str">
        <f t="shared" si="11"/>
        <v>项</v>
      </c>
    </row>
    <row r="179" ht="36" customHeight="1" spans="1:9">
      <c r="A179" s="346">
        <v>2013250</v>
      </c>
      <c r="B179" s="341" t="s">
        <v>196</v>
      </c>
      <c r="C179" s="206">
        <v>0</v>
      </c>
      <c r="D179" s="206">
        <v>0</v>
      </c>
      <c r="E179" s="206">
        <v>0</v>
      </c>
      <c r="F179" s="393">
        <f t="shared" si="8"/>
        <v>0</v>
      </c>
      <c r="G179" s="393">
        <f t="shared" si="9"/>
        <v>0</v>
      </c>
      <c r="H179" s="530" t="str">
        <f t="shared" si="10"/>
        <v>否</v>
      </c>
      <c r="I179" s="531" t="str">
        <f t="shared" si="11"/>
        <v>项</v>
      </c>
    </row>
    <row r="180" ht="18" customHeight="1" spans="1:9">
      <c r="A180" s="346">
        <v>2013299</v>
      </c>
      <c r="B180" s="341" t="s">
        <v>285</v>
      </c>
      <c r="C180" s="206">
        <v>0</v>
      </c>
      <c r="D180" s="206">
        <v>8</v>
      </c>
      <c r="E180" s="206">
        <v>6</v>
      </c>
      <c r="F180" s="393">
        <f t="shared" si="8"/>
        <v>0</v>
      </c>
      <c r="G180" s="393">
        <f t="shared" si="9"/>
        <v>75</v>
      </c>
      <c r="H180" s="530" t="str">
        <f t="shared" si="10"/>
        <v>是</v>
      </c>
      <c r="I180" s="531" t="str">
        <f t="shared" si="11"/>
        <v>项</v>
      </c>
    </row>
    <row r="181" ht="18" customHeight="1" spans="1:9">
      <c r="A181" s="346">
        <v>20133</v>
      </c>
      <c r="B181" s="202" t="s">
        <v>286</v>
      </c>
      <c r="C181" s="147">
        <f>SUM(C182:C187)</f>
        <v>209</v>
      </c>
      <c r="D181" s="147">
        <f>SUM(D182:D187)</f>
        <v>258</v>
      </c>
      <c r="E181" s="147">
        <f>SUM(E182:E187)</f>
        <v>224</v>
      </c>
      <c r="F181" s="393">
        <f t="shared" si="8"/>
        <v>107.177033492823</v>
      </c>
      <c r="G181" s="393">
        <f t="shared" si="9"/>
        <v>86.8217054263566</v>
      </c>
      <c r="H181" s="530" t="str">
        <f t="shared" si="10"/>
        <v>是</v>
      </c>
      <c r="I181" s="531" t="str">
        <f t="shared" si="11"/>
        <v>款</v>
      </c>
    </row>
    <row r="182" ht="18" customHeight="1" spans="1:9">
      <c r="A182" s="346">
        <v>2013301</v>
      </c>
      <c r="B182" s="341" t="s">
        <v>187</v>
      </c>
      <c r="C182" s="206">
        <v>191</v>
      </c>
      <c r="D182" s="206">
        <v>231</v>
      </c>
      <c r="E182" s="206">
        <v>206</v>
      </c>
      <c r="F182" s="393">
        <f t="shared" si="8"/>
        <v>107.853403141361</v>
      </c>
      <c r="G182" s="393">
        <f t="shared" si="9"/>
        <v>89.1774891774892</v>
      </c>
      <c r="H182" s="530" t="str">
        <f t="shared" si="10"/>
        <v>是</v>
      </c>
      <c r="I182" s="531" t="str">
        <f t="shared" si="11"/>
        <v>项</v>
      </c>
    </row>
    <row r="183" ht="18" customHeight="1" spans="1:9">
      <c r="A183" s="346">
        <v>2013302</v>
      </c>
      <c r="B183" s="341" t="s">
        <v>188</v>
      </c>
      <c r="C183" s="206">
        <v>12</v>
      </c>
      <c r="D183" s="206">
        <v>24</v>
      </c>
      <c r="E183" s="206">
        <v>16</v>
      </c>
      <c r="F183" s="393">
        <f t="shared" si="8"/>
        <v>133.333333333333</v>
      </c>
      <c r="G183" s="393">
        <f t="shared" si="9"/>
        <v>66.6666666666667</v>
      </c>
      <c r="H183" s="530" t="str">
        <f t="shared" si="10"/>
        <v>是</v>
      </c>
      <c r="I183" s="531" t="str">
        <f t="shared" si="11"/>
        <v>项</v>
      </c>
    </row>
    <row r="184" ht="36" customHeight="1" spans="1:9">
      <c r="A184" s="346">
        <v>2013303</v>
      </c>
      <c r="B184" s="341" t="s">
        <v>189</v>
      </c>
      <c r="C184" s="206">
        <v>0</v>
      </c>
      <c r="D184" s="206">
        <v>0</v>
      </c>
      <c r="E184" s="206">
        <v>0</v>
      </c>
      <c r="F184" s="393">
        <f t="shared" si="8"/>
        <v>0</v>
      </c>
      <c r="G184" s="393">
        <f t="shared" si="9"/>
        <v>0</v>
      </c>
      <c r="H184" s="530" t="str">
        <f t="shared" si="10"/>
        <v>否</v>
      </c>
      <c r="I184" s="531" t="str">
        <f t="shared" si="11"/>
        <v>项</v>
      </c>
    </row>
    <row r="185" ht="18" customHeight="1" spans="1:9">
      <c r="A185" s="346">
        <v>2013304</v>
      </c>
      <c r="B185" s="341" t="s">
        <v>287</v>
      </c>
      <c r="C185" s="206">
        <v>2</v>
      </c>
      <c r="D185" s="206">
        <v>2</v>
      </c>
      <c r="E185" s="206">
        <v>2</v>
      </c>
      <c r="F185" s="393">
        <f t="shared" si="8"/>
        <v>100</v>
      </c>
      <c r="G185" s="393">
        <f t="shared" si="9"/>
        <v>100</v>
      </c>
      <c r="H185" s="530" t="str">
        <f t="shared" si="10"/>
        <v>是</v>
      </c>
      <c r="I185" s="531" t="str">
        <f t="shared" si="11"/>
        <v>项</v>
      </c>
    </row>
    <row r="186" ht="36" customHeight="1" spans="1:9">
      <c r="A186" s="346">
        <v>2013350</v>
      </c>
      <c r="B186" s="341" t="s">
        <v>196</v>
      </c>
      <c r="C186" s="206">
        <v>0</v>
      </c>
      <c r="D186" s="206">
        <v>0</v>
      </c>
      <c r="E186" s="206">
        <v>0</v>
      </c>
      <c r="F186" s="393">
        <f t="shared" si="8"/>
        <v>0</v>
      </c>
      <c r="G186" s="393">
        <f t="shared" si="9"/>
        <v>0</v>
      </c>
      <c r="H186" s="530" t="str">
        <f t="shared" si="10"/>
        <v>否</v>
      </c>
      <c r="I186" s="531" t="str">
        <f t="shared" si="11"/>
        <v>项</v>
      </c>
    </row>
    <row r="187" ht="18" customHeight="1" spans="1:9">
      <c r="A187" s="346">
        <v>2013399</v>
      </c>
      <c r="B187" s="341" t="s">
        <v>288</v>
      </c>
      <c r="C187" s="206">
        <v>4</v>
      </c>
      <c r="D187" s="206">
        <v>1</v>
      </c>
      <c r="E187" s="206">
        <v>0</v>
      </c>
      <c r="F187" s="393">
        <f t="shared" si="8"/>
        <v>0</v>
      </c>
      <c r="G187" s="393">
        <f t="shared" si="9"/>
        <v>0</v>
      </c>
      <c r="H187" s="530" t="str">
        <f t="shared" si="10"/>
        <v>是</v>
      </c>
      <c r="I187" s="531" t="str">
        <f t="shared" si="11"/>
        <v>项</v>
      </c>
    </row>
    <row r="188" ht="18" customHeight="1" spans="1:9">
      <c r="A188" s="346">
        <v>20134</v>
      </c>
      <c r="B188" s="202" t="s">
        <v>289</v>
      </c>
      <c r="C188" s="147">
        <f>SUM(C189:C195)</f>
        <v>1543</v>
      </c>
      <c r="D188" s="147">
        <f>SUM(D189:D195)</f>
        <v>720</v>
      </c>
      <c r="E188" s="147">
        <f>SUM(E189:E195)</f>
        <v>1221</v>
      </c>
      <c r="F188" s="393">
        <f t="shared" si="8"/>
        <v>79.1315618924174</v>
      </c>
      <c r="G188" s="393">
        <f t="shared" si="9"/>
        <v>169.583333333333</v>
      </c>
      <c r="H188" s="530" t="str">
        <f t="shared" si="10"/>
        <v>是</v>
      </c>
      <c r="I188" s="531" t="str">
        <f t="shared" si="11"/>
        <v>款</v>
      </c>
    </row>
    <row r="189" ht="18" customHeight="1" spans="1:9">
      <c r="A189" s="346">
        <v>2013401</v>
      </c>
      <c r="B189" s="341" t="s">
        <v>187</v>
      </c>
      <c r="C189" s="206">
        <v>177</v>
      </c>
      <c r="D189" s="206">
        <v>215</v>
      </c>
      <c r="E189" s="206">
        <v>219</v>
      </c>
      <c r="F189" s="393">
        <f t="shared" si="8"/>
        <v>123.728813559322</v>
      </c>
      <c r="G189" s="393">
        <f t="shared" si="9"/>
        <v>101.860465116279</v>
      </c>
      <c r="H189" s="530" t="str">
        <f t="shared" si="10"/>
        <v>是</v>
      </c>
      <c r="I189" s="531" t="str">
        <f t="shared" si="11"/>
        <v>项</v>
      </c>
    </row>
    <row r="190" ht="36" customHeight="1" spans="1:9">
      <c r="A190" s="346">
        <v>2013402</v>
      </c>
      <c r="B190" s="341" t="s">
        <v>188</v>
      </c>
      <c r="C190" s="206">
        <v>0</v>
      </c>
      <c r="D190" s="206">
        <v>0</v>
      </c>
      <c r="E190" s="206">
        <v>0</v>
      </c>
      <c r="F190" s="393">
        <f t="shared" si="8"/>
        <v>0</v>
      </c>
      <c r="G190" s="393">
        <f t="shared" si="9"/>
        <v>0</v>
      </c>
      <c r="H190" s="530" t="str">
        <f t="shared" si="10"/>
        <v>否</v>
      </c>
      <c r="I190" s="531" t="str">
        <f t="shared" si="11"/>
        <v>项</v>
      </c>
    </row>
    <row r="191" ht="36" customHeight="1" spans="1:9">
      <c r="A191" s="346">
        <v>2013403</v>
      </c>
      <c r="B191" s="341" t="s">
        <v>189</v>
      </c>
      <c r="C191" s="206">
        <v>0</v>
      </c>
      <c r="D191" s="206">
        <v>0</v>
      </c>
      <c r="E191" s="206">
        <v>0</v>
      </c>
      <c r="F191" s="393">
        <f t="shared" si="8"/>
        <v>0</v>
      </c>
      <c r="G191" s="393">
        <f t="shared" si="9"/>
        <v>0</v>
      </c>
      <c r="H191" s="530" t="str">
        <f t="shared" si="10"/>
        <v>否</v>
      </c>
      <c r="I191" s="531" t="str">
        <f t="shared" si="11"/>
        <v>项</v>
      </c>
    </row>
    <row r="192" ht="18" customHeight="1" spans="1:9">
      <c r="A192" s="346">
        <v>2013404</v>
      </c>
      <c r="B192" s="341" t="s">
        <v>290</v>
      </c>
      <c r="C192" s="206">
        <v>1344</v>
      </c>
      <c r="D192" s="206">
        <v>500</v>
      </c>
      <c r="E192" s="206">
        <v>935</v>
      </c>
      <c r="F192" s="393">
        <f t="shared" si="8"/>
        <v>69.5684523809524</v>
      </c>
      <c r="G192" s="393">
        <f t="shared" si="9"/>
        <v>187</v>
      </c>
      <c r="H192" s="530" t="str">
        <f t="shared" si="10"/>
        <v>是</v>
      </c>
      <c r="I192" s="531" t="str">
        <f t="shared" si="11"/>
        <v>项</v>
      </c>
    </row>
    <row r="193" ht="36" customHeight="1" spans="1:9">
      <c r="A193" s="346">
        <v>2013405</v>
      </c>
      <c r="B193" s="341" t="s">
        <v>291</v>
      </c>
      <c r="C193" s="206">
        <v>0</v>
      </c>
      <c r="D193" s="206">
        <v>0</v>
      </c>
      <c r="E193" s="206">
        <v>0</v>
      </c>
      <c r="F193" s="393">
        <f t="shared" si="8"/>
        <v>0</v>
      </c>
      <c r="G193" s="393">
        <f t="shared" si="9"/>
        <v>0</v>
      </c>
      <c r="H193" s="530" t="str">
        <f t="shared" si="10"/>
        <v>否</v>
      </c>
      <c r="I193" s="531" t="str">
        <f t="shared" si="11"/>
        <v>项</v>
      </c>
    </row>
    <row r="194" ht="36" customHeight="1" spans="1:9">
      <c r="A194" s="346">
        <v>2013450</v>
      </c>
      <c r="B194" s="341" t="s">
        <v>196</v>
      </c>
      <c r="C194" s="206">
        <v>0</v>
      </c>
      <c r="D194" s="206">
        <v>0</v>
      </c>
      <c r="E194" s="206">
        <v>0</v>
      </c>
      <c r="F194" s="393">
        <f t="shared" si="8"/>
        <v>0</v>
      </c>
      <c r="G194" s="393">
        <f t="shared" si="9"/>
        <v>0</v>
      </c>
      <c r="H194" s="530" t="str">
        <f t="shared" si="10"/>
        <v>否</v>
      </c>
      <c r="I194" s="531" t="str">
        <f t="shared" si="11"/>
        <v>项</v>
      </c>
    </row>
    <row r="195" ht="18" customHeight="1" spans="1:9">
      <c r="A195" s="346">
        <v>2013499</v>
      </c>
      <c r="B195" s="341" t="s">
        <v>292</v>
      </c>
      <c r="C195" s="206">
        <v>22</v>
      </c>
      <c r="D195" s="206">
        <v>5</v>
      </c>
      <c r="E195" s="206">
        <v>67</v>
      </c>
      <c r="F195" s="393">
        <f t="shared" si="8"/>
        <v>304.545454545455</v>
      </c>
      <c r="G195" s="393">
        <f t="shared" si="9"/>
        <v>1340</v>
      </c>
      <c r="H195" s="530" t="str">
        <f t="shared" si="10"/>
        <v>是</v>
      </c>
      <c r="I195" s="531" t="str">
        <f t="shared" si="11"/>
        <v>项</v>
      </c>
    </row>
    <row r="196" ht="37.5" customHeight="1" spans="1:9">
      <c r="A196" s="346">
        <v>20135</v>
      </c>
      <c r="B196" s="202" t="s">
        <v>293</v>
      </c>
      <c r="C196" s="147">
        <f>SUM(C197:C201)</f>
        <v>0</v>
      </c>
      <c r="D196" s="147">
        <f>SUM(D197:D201)</f>
        <v>0</v>
      </c>
      <c r="E196" s="147">
        <f>SUM(E197:E201)</f>
        <v>0</v>
      </c>
      <c r="F196" s="393">
        <f t="shared" si="8"/>
        <v>0</v>
      </c>
      <c r="G196" s="393">
        <f t="shared" si="9"/>
        <v>0</v>
      </c>
      <c r="H196" s="530" t="str">
        <f t="shared" si="10"/>
        <v>否</v>
      </c>
      <c r="I196" s="531" t="str">
        <f t="shared" si="11"/>
        <v>款</v>
      </c>
    </row>
    <row r="197" ht="36" customHeight="1" spans="1:9">
      <c r="A197" s="346">
        <v>2013501</v>
      </c>
      <c r="B197" s="341" t="s">
        <v>187</v>
      </c>
      <c r="C197" s="206">
        <v>0</v>
      </c>
      <c r="D197" s="206">
        <v>0</v>
      </c>
      <c r="E197" s="206">
        <v>0</v>
      </c>
      <c r="F197" s="393">
        <f t="shared" ref="F197:F260" si="12">IFERROR(IF(C197&lt;0,"",IFERROR(E197/C197,0))*100,0)</f>
        <v>0</v>
      </c>
      <c r="G197" s="393">
        <f t="shared" ref="G197:G260" si="13">IFERROR(IF(D197&lt;0,"",IFERROR(E197/D197,0))*100,0)</f>
        <v>0</v>
      </c>
      <c r="H197" s="530" t="str">
        <f t="shared" ref="H197:H260" si="14">IF(LEN(A197)=3,"是",IF(B197&lt;&gt;"",IF(SUM(C197:E197)&lt;&gt;0,"是","否"),"是"))</f>
        <v>否</v>
      </c>
      <c r="I197" s="531" t="str">
        <f t="shared" ref="I197:I260" si="15">IF(LEN(A197)=3,"类",IF(LEN(A197)=5,"款","项"))</f>
        <v>项</v>
      </c>
    </row>
    <row r="198" ht="36" customHeight="1" spans="1:9">
      <c r="A198" s="346">
        <v>2013502</v>
      </c>
      <c r="B198" s="341" t="s">
        <v>188</v>
      </c>
      <c r="C198" s="206">
        <v>0</v>
      </c>
      <c r="D198" s="206">
        <v>0</v>
      </c>
      <c r="E198" s="206">
        <v>0</v>
      </c>
      <c r="F198" s="393">
        <f t="shared" si="12"/>
        <v>0</v>
      </c>
      <c r="G198" s="393">
        <f t="shared" si="13"/>
        <v>0</v>
      </c>
      <c r="H198" s="530" t="str">
        <f t="shared" si="14"/>
        <v>否</v>
      </c>
      <c r="I198" s="531" t="str">
        <f t="shared" si="15"/>
        <v>项</v>
      </c>
    </row>
    <row r="199" ht="36" customHeight="1" spans="1:9">
      <c r="A199" s="346">
        <v>2013503</v>
      </c>
      <c r="B199" s="341" t="s">
        <v>189</v>
      </c>
      <c r="C199" s="206">
        <v>0</v>
      </c>
      <c r="D199" s="206">
        <v>0</v>
      </c>
      <c r="E199" s="206">
        <v>0</v>
      </c>
      <c r="F199" s="393">
        <f t="shared" si="12"/>
        <v>0</v>
      </c>
      <c r="G199" s="393">
        <f t="shared" si="13"/>
        <v>0</v>
      </c>
      <c r="H199" s="530" t="str">
        <f t="shared" si="14"/>
        <v>否</v>
      </c>
      <c r="I199" s="531" t="str">
        <f t="shared" si="15"/>
        <v>项</v>
      </c>
    </row>
    <row r="200" ht="36" customHeight="1" spans="1:9">
      <c r="A200" s="346">
        <v>2013550</v>
      </c>
      <c r="B200" s="341" t="s">
        <v>196</v>
      </c>
      <c r="C200" s="206">
        <v>0</v>
      </c>
      <c r="D200" s="206">
        <v>0</v>
      </c>
      <c r="E200" s="206">
        <v>0</v>
      </c>
      <c r="F200" s="393">
        <f t="shared" si="12"/>
        <v>0</v>
      </c>
      <c r="G200" s="393">
        <f t="shared" si="13"/>
        <v>0</v>
      </c>
      <c r="H200" s="530" t="str">
        <f t="shared" si="14"/>
        <v>否</v>
      </c>
      <c r="I200" s="531" t="str">
        <f t="shared" si="15"/>
        <v>项</v>
      </c>
    </row>
    <row r="201" ht="36" customHeight="1" spans="1:9">
      <c r="A201" s="346">
        <v>2013599</v>
      </c>
      <c r="B201" s="341" t="s">
        <v>294</v>
      </c>
      <c r="C201" s="206">
        <v>0</v>
      </c>
      <c r="D201" s="206">
        <v>0</v>
      </c>
      <c r="E201" s="206">
        <v>0</v>
      </c>
      <c r="F201" s="393">
        <f t="shared" si="12"/>
        <v>0</v>
      </c>
      <c r="G201" s="393">
        <f t="shared" si="13"/>
        <v>0</v>
      </c>
      <c r="H201" s="530" t="str">
        <f t="shared" si="14"/>
        <v>否</v>
      </c>
      <c r="I201" s="531" t="str">
        <f t="shared" si="15"/>
        <v>项</v>
      </c>
    </row>
    <row r="202" ht="18" customHeight="1" spans="1:9">
      <c r="A202" s="346">
        <v>20136</v>
      </c>
      <c r="B202" s="202" t="s">
        <v>295</v>
      </c>
      <c r="C202" s="147">
        <f>SUM(C203:C207)</f>
        <v>1151</v>
      </c>
      <c r="D202" s="147">
        <f>SUM(D203:D207)</f>
        <v>2042</v>
      </c>
      <c r="E202" s="147">
        <f>SUM(E203:E207)</f>
        <v>2015</v>
      </c>
      <c r="F202" s="393">
        <f t="shared" si="12"/>
        <v>175.0651607298</v>
      </c>
      <c r="G202" s="393">
        <f t="shared" si="13"/>
        <v>98.6777668952008</v>
      </c>
      <c r="H202" s="530" t="str">
        <f t="shared" si="14"/>
        <v>是</v>
      </c>
      <c r="I202" s="531" t="str">
        <f t="shared" si="15"/>
        <v>款</v>
      </c>
    </row>
    <row r="203" ht="18" customHeight="1" spans="1:9">
      <c r="A203" s="346">
        <v>2013601</v>
      </c>
      <c r="B203" s="341" t="s">
        <v>187</v>
      </c>
      <c r="C203" s="206">
        <v>391</v>
      </c>
      <c r="D203" s="206">
        <v>438</v>
      </c>
      <c r="E203" s="206">
        <v>447</v>
      </c>
      <c r="F203" s="393">
        <f t="shared" si="12"/>
        <v>114.322250639386</v>
      </c>
      <c r="G203" s="393">
        <f t="shared" si="13"/>
        <v>102.054794520548</v>
      </c>
      <c r="H203" s="530" t="str">
        <f t="shared" si="14"/>
        <v>是</v>
      </c>
      <c r="I203" s="531" t="str">
        <f t="shared" si="15"/>
        <v>项</v>
      </c>
    </row>
    <row r="204" ht="18" customHeight="1" spans="1:9">
      <c r="A204" s="346">
        <v>2013602</v>
      </c>
      <c r="B204" s="341" t="s">
        <v>188</v>
      </c>
      <c r="C204" s="206">
        <v>39</v>
      </c>
      <c r="D204" s="206">
        <v>113</v>
      </c>
      <c r="E204" s="206">
        <v>10</v>
      </c>
      <c r="F204" s="393">
        <f t="shared" si="12"/>
        <v>25.6410256410256</v>
      </c>
      <c r="G204" s="393">
        <f t="shared" si="13"/>
        <v>8.84955752212389</v>
      </c>
      <c r="H204" s="530" t="str">
        <f t="shared" si="14"/>
        <v>是</v>
      </c>
      <c r="I204" s="531" t="str">
        <f t="shared" si="15"/>
        <v>项</v>
      </c>
    </row>
    <row r="205" ht="36" customHeight="1" spans="1:9">
      <c r="A205" s="346">
        <v>2013603</v>
      </c>
      <c r="B205" s="341" t="s">
        <v>189</v>
      </c>
      <c r="C205" s="206">
        <v>0</v>
      </c>
      <c r="D205" s="206">
        <v>0</v>
      </c>
      <c r="E205" s="206">
        <v>0</v>
      </c>
      <c r="F205" s="393">
        <f t="shared" si="12"/>
        <v>0</v>
      </c>
      <c r="G205" s="393">
        <f t="shared" si="13"/>
        <v>0</v>
      </c>
      <c r="H205" s="530" t="str">
        <f t="shared" si="14"/>
        <v>否</v>
      </c>
      <c r="I205" s="531" t="str">
        <f t="shared" si="15"/>
        <v>项</v>
      </c>
    </row>
    <row r="206" ht="18" customHeight="1" spans="1:9">
      <c r="A206" s="346">
        <v>2013650</v>
      </c>
      <c r="B206" s="341" t="s">
        <v>196</v>
      </c>
      <c r="C206" s="206">
        <v>713</v>
      </c>
      <c r="D206" s="206">
        <v>1491</v>
      </c>
      <c r="E206" s="206">
        <v>1558</v>
      </c>
      <c r="F206" s="393">
        <f t="shared" si="12"/>
        <v>218.51332398317</v>
      </c>
      <c r="G206" s="393">
        <f t="shared" si="13"/>
        <v>104.49362843729</v>
      </c>
      <c r="H206" s="530" t="str">
        <f t="shared" si="14"/>
        <v>是</v>
      </c>
      <c r="I206" s="531" t="str">
        <f t="shared" si="15"/>
        <v>项</v>
      </c>
    </row>
    <row r="207" ht="18" customHeight="1" spans="1:9">
      <c r="A207" s="346">
        <v>2013699</v>
      </c>
      <c r="B207" s="341" t="s">
        <v>295</v>
      </c>
      <c r="C207" s="206">
        <v>8</v>
      </c>
      <c r="D207" s="206">
        <v>0</v>
      </c>
      <c r="E207" s="206">
        <v>0</v>
      </c>
      <c r="F207" s="393">
        <f t="shared" si="12"/>
        <v>0</v>
      </c>
      <c r="G207" s="393">
        <f t="shared" si="13"/>
        <v>0</v>
      </c>
      <c r="H207" s="530" t="str">
        <f t="shared" si="14"/>
        <v>是</v>
      </c>
      <c r="I207" s="531" t="str">
        <f t="shared" si="15"/>
        <v>项</v>
      </c>
    </row>
    <row r="208" ht="37.5" customHeight="1" spans="1:9">
      <c r="A208" s="346">
        <v>20137</v>
      </c>
      <c r="B208" s="202" t="s">
        <v>296</v>
      </c>
      <c r="C208" s="147">
        <f>SUM(C209:C214)</f>
        <v>0</v>
      </c>
      <c r="D208" s="147">
        <f>SUM(D209:D214)</f>
        <v>0</v>
      </c>
      <c r="E208" s="147">
        <f>SUM(E209:E214)</f>
        <v>0</v>
      </c>
      <c r="F208" s="393">
        <f t="shared" si="12"/>
        <v>0</v>
      </c>
      <c r="G208" s="393">
        <f t="shared" si="13"/>
        <v>0</v>
      </c>
      <c r="H208" s="530" t="str">
        <f t="shared" si="14"/>
        <v>否</v>
      </c>
      <c r="I208" s="531" t="str">
        <f t="shared" si="15"/>
        <v>款</v>
      </c>
    </row>
    <row r="209" ht="36" customHeight="1" spans="1:9">
      <c r="A209" s="346">
        <v>2013701</v>
      </c>
      <c r="B209" s="341" t="s">
        <v>187</v>
      </c>
      <c r="C209" s="206">
        <v>0</v>
      </c>
      <c r="D209" s="206">
        <v>0</v>
      </c>
      <c r="E209" s="206">
        <v>0</v>
      </c>
      <c r="F209" s="393">
        <f t="shared" si="12"/>
        <v>0</v>
      </c>
      <c r="G209" s="393">
        <f t="shared" si="13"/>
        <v>0</v>
      </c>
      <c r="H209" s="530" t="str">
        <f t="shared" si="14"/>
        <v>否</v>
      </c>
      <c r="I209" s="531" t="str">
        <f t="shared" si="15"/>
        <v>项</v>
      </c>
    </row>
    <row r="210" ht="36" customHeight="1" spans="1:9">
      <c r="A210" s="346">
        <v>2013702</v>
      </c>
      <c r="B210" s="341" t="s">
        <v>188</v>
      </c>
      <c r="C210" s="206">
        <v>0</v>
      </c>
      <c r="D210" s="206">
        <v>0</v>
      </c>
      <c r="E210" s="206">
        <v>0</v>
      </c>
      <c r="F210" s="393">
        <f t="shared" si="12"/>
        <v>0</v>
      </c>
      <c r="G210" s="393">
        <f t="shared" si="13"/>
        <v>0</v>
      </c>
      <c r="H210" s="530" t="str">
        <f t="shared" si="14"/>
        <v>否</v>
      </c>
      <c r="I210" s="531" t="str">
        <f t="shared" si="15"/>
        <v>项</v>
      </c>
    </row>
    <row r="211" ht="36" customHeight="1" spans="1:9">
      <c r="A211" s="346">
        <v>2013703</v>
      </c>
      <c r="B211" s="341" t="s">
        <v>189</v>
      </c>
      <c r="C211" s="206">
        <v>0</v>
      </c>
      <c r="D211" s="206">
        <v>0</v>
      </c>
      <c r="E211" s="206">
        <v>0</v>
      </c>
      <c r="F211" s="393">
        <f t="shared" si="12"/>
        <v>0</v>
      </c>
      <c r="G211" s="393">
        <f t="shared" si="13"/>
        <v>0</v>
      </c>
      <c r="H211" s="530" t="str">
        <f t="shared" si="14"/>
        <v>否</v>
      </c>
      <c r="I211" s="531" t="str">
        <f t="shared" si="15"/>
        <v>项</v>
      </c>
    </row>
    <row r="212" ht="36" customHeight="1" spans="1:9">
      <c r="A212" s="346">
        <v>2013704</v>
      </c>
      <c r="B212" s="341" t="s">
        <v>297</v>
      </c>
      <c r="C212" s="206">
        <v>0</v>
      </c>
      <c r="D212" s="206">
        <v>0</v>
      </c>
      <c r="E212" s="206">
        <v>0</v>
      </c>
      <c r="F212" s="393">
        <f t="shared" si="12"/>
        <v>0</v>
      </c>
      <c r="G212" s="393">
        <f t="shared" si="13"/>
        <v>0</v>
      </c>
      <c r="H212" s="530" t="str">
        <f t="shared" si="14"/>
        <v>否</v>
      </c>
      <c r="I212" s="531" t="str">
        <f t="shared" si="15"/>
        <v>项</v>
      </c>
    </row>
    <row r="213" ht="36" customHeight="1" spans="1:9">
      <c r="A213" s="346">
        <v>2013750</v>
      </c>
      <c r="B213" s="341" t="s">
        <v>196</v>
      </c>
      <c r="C213" s="206">
        <v>0</v>
      </c>
      <c r="D213" s="206">
        <v>0</v>
      </c>
      <c r="E213" s="206">
        <v>0</v>
      </c>
      <c r="F213" s="393">
        <f t="shared" si="12"/>
        <v>0</v>
      </c>
      <c r="G213" s="393">
        <f t="shared" si="13"/>
        <v>0</v>
      </c>
      <c r="H213" s="530" t="str">
        <f t="shared" si="14"/>
        <v>否</v>
      </c>
      <c r="I213" s="531" t="str">
        <f t="shared" si="15"/>
        <v>项</v>
      </c>
    </row>
    <row r="214" ht="36" customHeight="1" spans="1:9">
      <c r="A214" s="346">
        <v>2013799</v>
      </c>
      <c r="B214" s="341" t="s">
        <v>298</v>
      </c>
      <c r="C214" s="206">
        <v>0</v>
      </c>
      <c r="D214" s="206">
        <v>0</v>
      </c>
      <c r="E214" s="206">
        <v>0</v>
      </c>
      <c r="F214" s="393">
        <f t="shared" si="12"/>
        <v>0</v>
      </c>
      <c r="G214" s="393">
        <f t="shared" si="13"/>
        <v>0</v>
      </c>
      <c r="H214" s="530" t="str">
        <f t="shared" si="14"/>
        <v>否</v>
      </c>
      <c r="I214" s="531" t="str">
        <f t="shared" si="15"/>
        <v>项</v>
      </c>
    </row>
    <row r="215" ht="18" customHeight="1" spans="1:9">
      <c r="A215" s="346">
        <v>20138</v>
      </c>
      <c r="B215" s="202" t="s">
        <v>299</v>
      </c>
      <c r="C215" s="147">
        <f>SUM(C216:C229)</f>
        <v>993</v>
      </c>
      <c r="D215" s="147">
        <f>SUM(D216:D229)</f>
        <v>1256</v>
      </c>
      <c r="E215" s="147">
        <f>SUM(E216:E229)</f>
        <v>1201</v>
      </c>
      <c r="F215" s="393">
        <f t="shared" si="12"/>
        <v>120.946626384693</v>
      </c>
      <c r="G215" s="393">
        <f t="shared" si="13"/>
        <v>95.6210191082803</v>
      </c>
      <c r="H215" s="530" t="str">
        <f t="shared" si="14"/>
        <v>是</v>
      </c>
      <c r="I215" s="531" t="str">
        <f t="shared" si="15"/>
        <v>款</v>
      </c>
    </row>
    <row r="216" ht="18" customHeight="1" spans="1:9">
      <c r="A216" s="346">
        <v>2013801</v>
      </c>
      <c r="B216" s="341" t="s">
        <v>187</v>
      </c>
      <c r="C216" s="206">
        <v>947</v>
      </c>
      <c r="D216" s="206">
        <v>1062</v>
      </c>
      <c r="E216" s="206">
        <v>966</v>
      </c>
      <c r="F216" s="393">
        <f t="shared" si="12"/>
        <v>102.006335797254</v>
      </c>
      <c r="G216" s="393">
        <f t="shared" si="13"/>
        <v>90.9604519774011</v>
      </c>
      <c r="H216" s="530" t="str">
        <f t="shared" si="14"/>
        <v>是</v>
      </c>
      <c r="I216" s="531" t="str">
        <f t="shared" si="15"/>
        <v>项</v>
      </c>
    </row>
    <row r="217" ht="18" customHeight="1" spans="1:9">
      <c r="A217" s="346">
        <v>2013802</v>
      </c>
      <c r="B217" s="341" t="s">
        <v>188</v>
      </c>
      <c r="C217" s="206">
        <v>17</v>
      </c>
      <c r="D217" s="206">
        <v>20</v>
      </c>
      <c r="E217" s="206">
        <v>42</v>
      </c>
      <c r="F217" s="393">
        <f t="shared" si="12"/>
        <v>247.058823529412</v>
      </c>
      <c r="G217" s="393">
        <f t="shared" si="13"/>
        <v>210</v>
      </c>
      <c r="H217" s="530" t="str">
        <f t="shared" si="14"/>
        <v>是</v>
      </c>
      <c r="I217" s="531" t="str">
        <f t="shared" si="15"/>
        <v>项</v>
      </c>
    </row>
    <row r="218" ht="36" customHeight="1" spans="1:9">
      <c r="A218" s="346">
        <v>2013803</v>
      </c>
      <c r="B218" s="341" t="s">
        <v>189</v>
      </c>
      <c r="C218" s="206">
        <v>0</v>
      </c>
      <c r="D218" s="206">
        <v>0</v>
      </c>
      <c r="E218" s="206">
        <v>0</v>
      </c>
      <c r="F218" s="393">
        <f t="shared" si="12"/>
        <v>0</v>
      </c>
      <c r="G218" s="393">
        <f t="shared" si="13"/>
        <v>0</v>
      </c>
      <c r="H218" s="530" t="str">
        <f t="shared" si="14"/>
        <v>否</v>
      </c>
      <c r="I218" s="531" t="str">
        <f t="shared" si="15"/>
        <v>项</v>
      </c>
    </row>
    <row r="219" ht="36" customHeight="1" spans="1:9">
      <c r="A219" s="346">
        <v>2013804</v>
      </c>
      <c r="B219" s="341" t="s">
        <v>300</v>
      </c>
      <c r="C219" s="206">
        <v>0</v>
      </c>
      <c r="D219" s="206">
        <v>0</v>
      </c>
      <c r="E219" s="206">
        <v>0</v>
      </c>
      <c r="F219" s="393">
        <f t="shared" si="12"/>
        <v>0</v>
      </c>
      <c r="G219" s="393">
        <f t="shared" si="13"/>
        <v>0</v>
      </c>
      <c r="H219" s="530" t="str">
        <f t="shared" si="14"/>
        <v>否</v>
      </c>
      <c r="I219" s="531" t="str">
        <f t="shared" si="15"/>
        <v>项</v>
      </c>
    </row>
    <row r="220" ht="36" customHeight="1" spans="1:9">
      <c r="A220" s="346">
        <v>2013805</v>
      </c>
      <c r="B220" s="341" t="s">
        <v>301</v>
      </c>
      <c r="C220" s="206">
        <v>0</v>
      </c>
      <c r="D220" s="206">
        <v>0</v>
      </c>
      <c r="E220" s="206">
        <v>0</v>
      </c>
      <c r="F220" s="393">
        <f t="shared" si="12"/>
        <v>0</v>
      </c>
      <c r="G220" s="393">
        <f t="shared" si="13"/>
        <v>0</v>
      </c>
      <c r="H220" s="530" t="str">
        <f t="shared" si="14"/>
        <v>否</v>
      </c>
      <c r="I220" s="531" t="str">
        <f t="shared" si="15"/>
        <v>项</v>
      </c>
    </row>
    <row r="221" ht="36" customHeight="1" spans="1:9">
      <c r="A221" s="346">
        <v>2013808</v>
      </c>
      <c r="B221" s="341" t="s">
        <v>227</v>
      </c>
      <c r="C221" s="206">
        <v>0</v>
      </c>
      <c r="D221" s="206">
        <v>0</v>
      </c>
      <c r="E221" s="206">
        <v>0</v>
      </c>
      <c r="F221" s="393">
        <f t="shared" si="12"/>
        <v>0</v>
      </c>
      <c r="G221" s="393">
        <f t="shared" si="13"/>
        <v>0</v>
      </c>
      <c r="H221" s="530" t="str">
        <f t="shared" si="14"/>
        <v>否</v>
      </c>
      <c r="I221" s="531" t="str">
        <f t="shared" si="15"/>
        <v>项</v>
      </c>
    </row>
    <row r="222" ht="36" customHeight="1" spans="1:9">
      <c r="A222" s="346">
        <v>2013810</v>
      </c>
      <c r="B222" s="341" t="s">
        <v>302</v>
      </c>
      <c r="C222" s="206">
        <v>0</v>
      </c>
      <c r="D222" s="206">
        <v>0</v>
      </c>
      <c r="E222" s="206">
        <v>0</v>
      </c>
      <c r="F222" s="393">
        <f t="shared" si="12"/>
        <v>0</v>
      </c>
      <c r="G222" s="393">
        <f t="shared" si="13"/>
        <v>0</v>
      </c>
      <c r="H222" s="530" t="str">
        <f t="shared" si="14"/>
        <v>否</v>
      </c>
      <c r="I222" s="531" t="str">
        <f t="shared" si="15"/>
        <v>项</v>
      </c>
    </row>
    <row r="223" ht="36" customHeight="1" spans="1:9">
      <c r="A223" s="346">
        <v>2013812</v>
      </c>
      <c r="B223" s="341" t="s">
        <v>303</v>
      </c>
      <c r="C223" s="206">
        <v>0</v>
      </c>
      <c r="D223" s="206">
        <v>0</v>
      </c>
      <c r="E223" s="206">
        <v>0</v>
      </c>
      <c r="F223" s="393">
        <f t="shared" si="12"/>
        <v>0</v>
      </c>
      <c r="G223" s="393">
        <f t="shared" si="13"/>
        <v>0</v>
      </c>
      <c r="H223" s="530" t="str">
        <f t="shared" si="14"/>
        <v>否</v>
      </c>
      <c r="I223" s="531" t="str">
        <f t="shared" si="15"/>
        <v>项</v>
      </c>
    </row>
    <row r="224" ht="36" customHeight="1" spans="1:9">
      <c r="A224" s="346">
        <v>2013813</v>
      </c>
      <c r="B224" s="341" t="s">
        <v>304</v>
      </c>
      <c r="C224" s="206">
        <v>0</v>
      </c>
      <c r="D224" s="206">
        <v>0</v>
      </c>
      <c r="E224" s="206">
        <v>0</v>
      </c>
      <c r="F224" s="393">
        <f t="shared" si="12"/>
        <v>0</v>
      </c>
      <c r="G224" s="393">
        <f t="shared" si="13"/>
        <v>0</v>
      </c>
      <c r="H224" s="530" t="str">
        <f t="shared" si="14"/>
        <v>否</v>
      </c>
      <c r="I224" s="531" t="str">
        <f t="shared" si="15"/>
        <v>项</v>
      </c>
    </row>
    <row r="225" ht="36" customHeight="1" spans="1:9">
      <c r="A225" s="346">
        <v>2013814</v>
      </c>
      <c r="B225" s="341" t="s">
        <v>305</v>
      </c>
      <c r="C225" s="206">
        <v>0</v>
      </c>
      <c r="D225" s="206">
        <v>0</v>
      </c>
      <c r="E225" s="206">
        <v>0</v>
      </c>
      <c r="F225" s="393">
        <f t="shared" si="12"/>
        <v>0</v>
      </c>
      <c r="G225" s="393">
        <f t="shared" si="13"/>
        <v>0</v>
      </c>
      <c r="H225" s="530" t="str">
        <f t="shared" si="14"/>
        <v>否</v>
      </c>
      <c r="I225" s="531" t="str">
        <f t="shared" si="15"/>
        <v>项</v>
      </c>
    </row>
    <row r="226" ht="36" customHeight="1" spans="1:9">
      <c r="A226" s="346">
        <v>2013815</v>
      </c>
      <c r="B226" s="341" t="s">
        <v>306</v>
      </c>
      <c r="C226" s="206">
        <v>0</v>
      </c>
      <c r="D226" s="206">
        <v>0</v>
      </c>
      <c r="E226" s="206">
        <v>0</v>
      </c>
      <c r="F226" s="393">
        <f t="shared" si="12"/>
        <v>0</v>
      </c>
      <c r="G226" s="393">
        <f t="shared" si="13"/>
        <v>0</v>
      </c>
      <c r="H226" s="530" t="str">
        <f t="shared" si="14"/>
        <v>否</v>
      </c>
      <c r="I226" s="531" t="str">
        <f t="shared" si="15"/>
        <v>项</v>
      </c>
    </row>
    <row r="227" ht="36" customHeight="1" spans="1:9">
      <c r="A227" s="346">
        <v>2013816</v>
      </c>
      <c r="B227" s="341" t="s">
        <v>307</v>
      </c>
      <c r="C227" s="206">
        <v>0</v>
      </c>
      <c r="D227" s="206">
        <v>0</v>
      </c>
      <c r="E227" s="206">
        <v>0</v>
      </c>
      <c r="F227" s="393">
        <f t="shared" si="12"/>
        <v>0</v>
      </c>
      <c r="G227" s="393">
        <f t="shared" si="13"/>
        <v>0</v>
      </c>
      <c r="H227" s="530" t="str">
        <f t="shared" si="14"/>
        <v>否</v>
      </c>
      <c r="I227" s="531" t="str">
        <f t="shared" si="15"/>
        <v>项</v>
      </c>
    </row>
    <row r="228" ht="18" customHeight="1" spans="1:9">
      <c r="A228" s="346">
        <v>2013850</v>
      </c>
      <c r="B228" s="341" t="s">
        <v>196</v>
      </c>
      <c r="C228" s="206">
        <v>27</v>
      </c>
      <c r="D228" s="206">
        <v>172</v>
      </c>
      <c r="E228" s="206">
        <v>191</v>
      </c>
      <c r="F228" s="393">
        <f t="shared" si="12"/>
        <v>707.407407407407</v>
      </c>
      <c r="G228" s="393">
        <f t="shared" si="13"/>
        <v>111.046511627907</v>
      </c>
      <c r="H228" s="530" t="str">
        <f t="shared" si="14"/>
        <v>是</v>
      </c>
      <c r="I228" s="531" t="str">
        <f t="shared" si="15"/>
        <v>项</v>
      </c>
    </row>
    <row r="229" ht="18" customHeight="1" spans="1:9">
      <c r="A229" s="346">
        <v>2013899</v>
      </c>
      <c r="B229" s="341" t="s">
        <v>308</v>
      </c>
      <c r="C229" s="206">
        <v>2</v>
      </c>
      <c r="D229" s="206">
        <v>2</v>
      </c>
      <c r="E229" s="206">
        <v>2</v>
      </c>
      <c r="F229" s="393">
        <f t="shared" si="12"/>
        <v>100</v>
      </c>
      <c r="G229" s="393">
        <f t="shared" si="13"/>
        <v>100</v>
      </c>
      <c r="H229" s="530" t="str">
        <f t="shared" si="14"/>
        <v>是</v>
      </c>
      <c r="I229" s="531" t="str">
        <f t="shared" si="15"/>
        <v>项</v>
      </c>
    </row>
    <row r="230" ht="18" customHeight="1" spans="1:9">
      <c r="A230" s="346">
        <v>20139</v>
      </c>
      <c r="B230" s="202" t="s">
        <v>309</v>
      </c>
      <c r="C230" s="339">
        <f>SUM(C231:C236)</f>
        <v>44</v>
      </c>
      <c r="D230" s="339">
        <f>SUM(D231:D236)</f>
        <v>268</v>
      </c>
      <c r="E230" s="339">
        <f>SUM(E231:E236)</f>
        <v>234</v>
      </c>
      <c r="F230" s="393">
        <f t="shared" si="12"/>
        <v>531.818181818182</v>
      </c>
      <c r="G230" s="393">
        <f t="shared" si="13"/>
        <v>87.3134328358209</v>
      </c>
      <c r="H230" s="530" t="str">
        <f t="shared" si="14"/>
        <v>是</v>
      </c>
      <c r="I230" s="531" t="str">
        <f t="shared" si="15"/>
        <v>款</v>
      </c>
    </row>
    <row r="231" ht="18" customHeight="1" spans="1:9">
      <c r="A231" s="346">
        <v>2013901</v>
      </c>
      <c r="B231" s="341" t="s">
        <v>187</v>
      </c>
      <c r="C231" s="206">
        <v>44</v>
      </c>
      <c r="D231" s="206">
        <v>138</v>
      </c>
      <c r="E231" s="206">
        <v>102</v>
      </c>
      <c r="F231" s="393">
        <f t="shared" si="12"/>
        <v>231.818181818182</v>
      </c>
      <c r="G231" s="393">
        <f t="shared" si="13"/>
        <v>73.9130434782609</v>
      </c>
      <c r="H231" s="530" t="str">
        <f t="shared" si="14"/>
        <v>是</v>
      </c>
      <c r="I231" s="531" t="str">
        <f t="shared" si="15"/>
        <v>项</v>
      </c>
    </row>
    <row r="232" ht="18" customHeight="1" spans="1:9">
      <c r="A232" s="346">
        <v>2013902</v>
      </c>
      <c r="B232" s="341" t="s">
        <v>188</v>
      </c>
      <c r="C232" s="206">
        <v>0</v>
      </c>
      <c r="D232" s="206">
        <v>61</v>
      </c>
      <c r="E232" s="206">
        <v>57</v>
      </c>
      <c r="F232" s="393">
        <f t="shared" si="12"/>
        <v>0</v>
      </c>
      <c r="G232" s="393">
        <f t="shared" si="13"/>
        <v>93.4426229508197</v>
      </c>
      <c r="H232" s="530" t="str">
        <f t="shared" si="14"/>
        <v>是</v>
      </c>
      <c r="I232" s="531" t="str">
        <f t="shared" si="15"/>
        <v>项</v>
      </c>
    </row>
    <row r="233" ht="36" customHeight="1" spans="1:9">
      <c r="A233" s="346">
        <v>2013903</v>
      </c>
      <c r="B233" s="341" t="s">
        <v>189</v>
      </c>
      <c r="C233" s="206">
        <v>0</v>
      </c>
      <c r="D233" s="206">
        <v>0</v>
      </c>
      <c r="E233" s="206">
        <v>0</v>
      </c>
      <c r="F233" s="393">
        <f t="shared" si="12"/>
        <v>0</v>
      </c>
      <c r="G233" s="393">
        <f t="shared" si="13"/>
        <v>0</v>
      </c>
      <c r="H233" s="530" t="str">
        <f t="shared" si="14"/>
        <v>否</v>
      </c>
      <c r="I233" s="531" t="str">
        <f t="shared" si="15"/>
        <v>项</v>
      </c>
    </row>
    <row r="234" ht="18" customHeight="1" spans="1:9">
      <c r="A234" s="346">
        <v>2013904</v>
      </c>
      <c r="B234" s="341" t="s">
        <v>281</v>
      </c>
      <c r="C234" s="206">
        <v>0</v>
      </c>
      <c r="D234" s="206">
        <v>0</v>
      </c>
      <c r="E234" s="206">
        <v>4</v>
      </c>
      <c r="F234" s="393">
        <f t="shared" si="12"/>
        <v>0</v>
      </c>
      <c r="G234" s="393">
        <f t="shared" si="13"/>
        <v>0</v>
      </c>
      <c r="H234" s="530" t="str">
        <f t="shared" si="14"/>
        <v>是</v>
      </c>
      <c r="I234" s="531" t="str">
        <f t="shared" si="15"/>
        <v>项</v>
      </c>
    </row>
    <row r="235" ht="18" customHeight="1" spans="1:9">
      <c r="A235" s="346">
        <v>2013950</v>
      </c>
      <c r="B235" s="341" t="s">
        <v>196</v>
      </c>
      <c r="C235" s="206">
        <v>0</v>
      </c>
      <c r="D235" s="206">
        <v>69</v>
      </c>
      <c r="E235" s="206">
        <v>71</v>
      </c>
      <c r="F235" s="393">
        <f t="shared" si="12"/>
        <v>0</v>
      </c>
      <c r="G235" s="393">
        <f t="shared" si="13"/>
        <v>102.898550724638</v>
      </c>
      <c r="H235" s="530" t="str">
        <f t="shared" si="14"/>
        <v>是</v>
      </c>
      <c r="I235" s="531" t="str">
        <f t="shared" si="15"/>
        <v>项</v>
      </c>
    </row>
    <row r="236" ht="36" customHeight="1" spans="1:9">
      <c r="A236" s="346">
        <v>2013999</v>
      </c>
      <c r="B236" s="341" t="s">
        <v>310</v>
      </c>
      <c r="C236" s="206">
        <v>0</v>
      </c>
      <c r="D236" s="206">
        <v>0</v>
      </c>
      <c r="E236" s="206">
        <v>0</v>
      </c>
      <c r="F236" s="393">
        <f t="shared" si="12"/>
        <v>0</v>
      </c>
      <c r="G236" s="393">
        <f t="shared" si="13"/>
        <v>0</v>
      </c>
      <c r="H236" s="530" t="str">
        <f t="shared" si="14"/>
        <v>否</v>
      </c>
      <c r="I236" s="531" t="str">
        <f t="shared" si="15"/>
        <v>项</v>
      </c>
    </row>
    <row r="237" ht="18" customHeight="1" spans="1:9">
      <c r="A237" s="346">
        <v>20140</v>
      </c>
      <c r="B237" s="202" t="s">
        <v>311</v>
      </c>
      <c r="C237" s="339">
        <f>SUM(C238:C243)</f>
        <v>77</v>
      </c>
      <c r="D237" s="339">
        <f>SUM(D238:D243)</f>
        <v>101</v>
      </c>
      <c r="E237" s="339">
        <f>SUM(E238:E243)</f>
        <v>99</v>
      </c>
      <c r="F237" s="393">
        <f t="shared" si="12"/>
        <v>128.571428571429</v>
      </c>
      <c r="G237" s="393">
        <f t="shared" si="13"/>
        <v>98.019801980198</v>
      </c>
      <c r="H237" s="530" t="str">
        <f t="shared" si="14"/>
        <v>是</v>
      </c>
      <c r="I237" s="531" t="str">
        <f t="shared" si="15"/>
        <v>款</v>
      </c>
    </row>
    <row r="238" ht="18" customHeight="1" spans="1:9">
      <c r="A238" s="346">
        <v>2014001</v>
      </c>
      <c r="B238" s="341" t="s">
        <v>187</v>
      </c>
      <c r="C238" s="206">
        <v>73</v>
      </c>
      <c r="D238" s="206">
        <v>92</v>
      </c>
      <c r="E238" s="206">
        <v>89</v>
      </c>
      <c r="F238" s="393">
        <f t="shared" si="12"/>
        <v>121.917808219178</v>
      </c>
      <c r="G238" s="393">
        <f t="shared" si="13"/>
        <v>96.7391304347826</v>
      </c>
      <c r="H238" s="530" t="str">
        <f t="shared" si="14"/>
        <v>是</v>
      </c>
      <c r="I238" s="531" t="str">
        <f t="shared" si="15"/>
        <v>项</v>
      </c>
    </row>
    <row r="239" ht="18" customHeight="1" spans="1:9">
      <c r="A239" s="346">
        <v>2014002</v>
      </c>
      <c r="B239" s="341" t="s">
        <v>188</v>
      </c>
      <c r="C239" s="206">
        <v>4</v>
      </c>
      <c r="D239" s="206">
        <v>9</v>
      </c>
      <c r="E239" s="206">
        <v>10</v>
      </c>
      <c r="F239" s="393">
        <f t="shared" si="12"/>
        <v>250</v>
      </c>
      <c r="G239" s="393">
        <f t="shared" si="13"/>
        <v>111.111111111111</v>
      </c>
      <c r="H239" s="530" t="str">
        <f t="shared" si="14"/>
        <v>是</v>
      </c>
      <c r="I239" s="531" t="str">
        <f t="shared" si="15"/>
        <v>项</v>
      </c>
    </row>
    <row r="240" ht="36" customHeight="1" spans="1:9">
      <c r="A240" s="346">
        <v>2014003</v>
      </c>
      <c r="B240" s="341" t="s">
        <v>189</v>
      </c>
      <c r="C240" s="206">
        <v>0</v>
      </c>
      <c r="D240" s="206">
        <v>0</v>
      </c>
      <c r="E240" s="206">
        <v>0</v>
      </c>
      <c r="F240" s="393">
        <f t="shared" si="12"/>
        <v>0</v>
      </c>
      <c r="G240" s="393">
        <f t="shared" si="13"/>
        <v>0</v>
      </c>
      <c r="H240" s="530" t="str">
        <f t="shared" si="14"/>
        <v>否</v>
      </c>
      <c r="I240" s="531" t="str">
        <f t="shared" si="15"/>
        <v>项</v>
      </c>
    </row>
    <row r="241" ht="36" customHeight="1" spans="1:14">
      <c r="A241" s="346">
        <v>2014004</v>
      </c>
      <c r="B241" s="341" t="s">
        <v>312</v>
      </c>
      <c r="C241" s="206">
        <v>0</v>
      </c>
      <c r="D241" s="206">
        <v>0</v>
      </c>
      <c r="E241" s="206">
        <v>0</v>
      </c>
      <c r="F241" s="393">
        <f t="shared" si="12"/>
        <v>0</v>
      </c>
      <c r="G241" s="393">
        <f t="shared" si="13"/>
        <v>0</v>
      </c>
      <c r="H241" s="530" t="str">
        <f t="shared" si="14"/>
        <v>否</v>
      </c>
      <c r="I241" s="531" t="str">
        <f t="shared" si="15"/>
        <v>项</v>
      </c>
    </row>
    <row r="242" ht="36" customHeight="1" spans="1:14">
      <c r="A242" s="346">
        <v>2014050</v>
      </c>
      <c r="B242" s="341" t="s">
        <v>313</v>
      </c>
      <c r="C242" s="206"/>
      <c r="D242" s="206">
        <v>0</v>
      </c>
      <c r="E242" s="206">
        <v>0</v>
      </c>
      <c r="F242" s="393">
        <f t="shared" si="12"/>
        <v>0</v>
      </c>
      <c r="G242" s="393">
        <f t="shared" si="13"/>
        <v>0</v>
      </c>
      <c r="H242" s="530" t="str">
        <f t="shared" si="14"/>
        <v>否</v>
      </c>
      <c r="I242" s="531" t="str">
        <f t="shared" si="15"/>
        <v>项</v>
      </c>
    </row>
    <row r="243" ht="36" customHeight="1" spans="1:14">
      <c r="A243" s="346">
        <v>2014099</v>
      </c>
      <c r="B243" s="341" t="s">
        <v>314</v>
      </c>
      <c r="C243" s="206">
        <v>0</v>
      </c>
      <c r="D243" s="206">
        <v>0</v>
      </c>
      <c r="E243" s="206">
        <v>0</v>
      </c>
      <c r="F243" s="393">
        <f t="shared" si="12"/>
        <v>0</v>
      </c>
      <c r="G243" s="393">
        <f t="shared" si="13"/>
        <v>0</v>
      </c>
      <c r="H243" s="530" t="str">
        <f t="shared" si="14"/>
        <v>否</v>
      </c>
      <c r="I243" s="531" t="str">
        <f t="shared" si="15"/>
        <v>项</v>
      </c>
    </row>
    <row r="244" ht="36" customHeight="1" spans="1:14">
      <c r="A244" s="346">
        <v>20141</v>
      </c>
      <c r="B244" s="202" t="s">
        <v>315</v>
      </c>
      <c r="C244" s="206"/>
      <c r="D244" s="206">
        <f>SUM(D245:D249)</f>
        <v>0</v>
      </c>
      <c r="E244" s="206">
        <f>SUM(E245:E249)</f>
        <v>0</v>
      </c>
      <c r="F244" s="393">
        <f t="shared" si="12"/>
        <v>0</v>
      </c>
      <c r="G244" s="393">
        <f t="shared" si="13"/>
        <v>0</v>
      </c>
      <c r="H244" s="530" t="str">
        <f t="shared" si="14"/>
        <v>否</v>
      </c>
      <c r="I244" s="531" t="str">
        <f t="shared" si="15"/>
        <v>款</v>
      </c>
    </row>
    <row r="245" ht="36" customHeight="1" spans="1:14">
      <c r="A245" s="346">
        <v>2014101</v>
      </c>
      <c r="B245" s="341" t="s">
        <v>316</v>
      </c>
      <c r="C245" s="206"/>
      <c r="D245" s="206">
        <v>0</v>
      </c>
      <c r="E245" s="206">
        <v>0</v>
      </c>
      <c r="F245" s="393">
        <f t="shared" si="12"/>
        <v>0</v>
      </c>
      <c r="G245" s="393">
        <f t="shared" si="13"/>
        <v>0</v>
      </c>
      <c r="H245" s="530" t="str">
        <f t="shared" si="14"/>
        <v>否</v>
      </c>
      <c r="I245" s="531" t="str">
        <f t="shared" si="15"/>
        <v>项</v>
      </c>
    </row>
    <row r="246" ht="36" customHeight="1" spans="1:14">
      <c r="A246" s="346">
        <v>2014102</v>
      </c>
      <c r="B246" s="341" t="s">
        <v>317</v>
      </c>
      <c r="C246" s="206"/>
      <c r="D246" s="206">
        <v>0</v>
      </c>
      <c r="E246" s="206">
        <v>0</v>
      </c>
      <c r="F246" s="393">
        <f t="shared" si="12"/>
        <v>0</v>
      </c>
      <c r="G246" s="393">
        <f t="shared" si="13"/>
        <v>0</v>
      </c>
      <c r="H246" s="530" t="str">
        <f t="shared" si="14"/>
        <v>否</v>
      </c>
      <c r="I246" s="531" t="str">
        <f t="shared" si="15"/>
        <v>项</v>
      </c>
    </row>
    <row r="247" ht="36" customHeight="1" spans="1:14">
      <c r="A247" s="346">
        <v>2014103</v>
      </c>
      <c r="B247" s="341" t="s">
        <v>318</v>
      </c>
      <c r="C247" s="206"/>
      <c r="D247" s="206">
        <v>0</v>
      </c>
      <c r="E247" s="206">
        <v>0</v>
      </c>
      <c r="F247" s="393">
        <f t="shared" si="12"/>
        <v>0</v>
      </c>
      <c r="G247" s="393">
        <f t="shared" si="13"/>
        <v>0</v>
      </c>
      <c r="H247" s="530" t="str">
        <f t="shared" si="14"/>
        <v>否</v>
      </c>
      <c r="I247" s="531" t="str">
        <f t="shared" si="15"/>
        <v>项</v>
      </c>
    </row>
    <row r="248" ht="36" customHeight="1" spans="1:14">
      <c r="A248" s="346">
        <v>2014150</v>
      </c>
      <c r="B248" s="341" t="s">
        <v>313</v>
      </c>
      <c r="C248" s="206"/>
      <c r="D248" s="206">
        <v>0</v>
      </c>
      <c r="E248" s="206">
        <v>0</v>
      </c>
      <c r="F248" s="393">
        <f t="shared" si="12"/>
        <v>0</v>
      </c>
      <c r="G248" s="393">
        <f t="shared" si="13"/>
        <v>0</v>
      </c>
      <c r="H248" s="530" t="str">
        <f t="shared" si="14"/>
        <v>否</v>
      </c>
      <c r="I248" s="531" t="str">
        <f t="shared" si="15"/>
        <v>项</v>
      </c>
    </row>
    <row r="249" ht="36" customHeight="1" spans="1:14">
      <c r="A249" s="346">
        <v>2014199</v>
      </c>
      <c r="B249" s="341" t="s">
        <v>319</v>
      </c>
      <c r="C249" s="206"/>
      <c r="D249" s="206">
        <v>0</v>
      </c>
      <c r="E249" s="206">
        <v>0</v>
      </c>
      <c r="F249" s="393">
        <f t="shared" si="12"/>
        <v>0</v>
      </c>
      <c r="G249" s="393">
        <f t="shared" si="13"/>
        <v>0</v>
      </c>
      <c r="H249" s="530" t="str">
        <f t="shared" si="14"/>
        <v>否</v>
      </c>
      <c r="I249" s="531" t="str">
        <f t="shared" si="15"/>
        <v>项</v>
      </c>
    </row>
    <row r="250" ht="18" customHeight="1" spans="1:14">
      <c r="A250" s="346">
        <v>20199</v>
      </c>
      <c r="B250" s="202" t="s">
        <v>320</v>
      </c>
      <c r="C250" s="147">
        <f>SUM(C251:C252)</f>
        <v>616</v>
      </c>
      <c r="D250" s="147">
        <f>SUM(D251:D252)</f>
        <v>812</v>
      </c>
      <c r="E250" s="147">
        <f>SUM(E251:E252)</f>
        <v>739</v>
      </c>
      <c r="F250" s="393">
        <f t="shared" si="12"/>
        <v>119.967532467532</v>
      </c>
      <c r="G250" s="393">
        <f t="shared" si="13"/>
        <v>91.0098522167488</v>
      </c>
      <c r="H250" s="530" t="str">
        <f t="shared" si="14"/>
        <v>是</v>
      </c>
      <c r="I250" s="531" t="str">
        <f t="shared" si="15"/>
        <v>款</v>
      </c>
    </row>
    <row r="251" ht="36" customHeight="1" spans="1:14">
      <c r="A251" s="346">
        <v>2019901</v>
      </c>
      <c r="B251" s="341" t="s">
        <v>321</v>
      </c>
      <c r="C251" s="206">
        <v>0</v>
      </c>
      <c r="D251" s="206">
        <v>0</v>
      </c>
      <c r="E251" s="206">
        <v>0</v>
      </c>
      <c r="F251" s="393">
        <f t="shared" si="12"/>
        <v>0</v>
      </c>
      <c r="G251" s="393">
        <f t="shared" si="13"/>
        <v>0</v>
      </c>
      <c r="H251" s="530" t="str">
        <f t="shared" si="14"/>
        <v>否</v>
      </c>
      <c r="I251" s="531" t="str">
        <f t="shared" si="15"/>
        <v>项</v>
      </c>
    </row>
    <row r="252" ht="18" customHeight="1" spans="1:14">
      <c r="A252" s="346">
        <v>2019999</v>
      </c>
      <c r="B252" s="341" t="s">
        <v>320</v>
      </c>
      <c r="C252" s="206">
        <v>616</v>
      </c>
      <c r="D252" s="206">
        <v>812</v>
      </c>
      <c r="E252" s="206">
        <v>739</v>
      </c>
      <c r="F252" s="393">
        <f t="shared" si="12"/>
        <v>119.967532467532</v>
      </c>
      <c r="G252" s="393">
        <f t="shared" si="13"/>
        <v>91.0098522167488</v>
      </c>
      <c r="H252" s="530" t="str">
        <f t="shared" si="14"/>
        <v>是</v>
      </c>
      <c r="I252" s="531" t="str">
        <f t="shared" si="15"/>
        <v>项</v>
      </c>
    </row>
    <row r="253" ht="18" customHeight="1" spans="1:14">
      <c r="A253" s="529">
        <v>202</v>
      </c>
      <c r="B253" s="469" t="s">
        <v>139</v>
      </c>
      <c r="C253" s="216">
        <f>SUM(C254,C261,C264,C267,C273,C278,C280,C285,C291)</f>
        <v>0</v>
      </c>
      <c r="D253" s="216">
        <f>SUM(D254,D261,D264,D267,D273,D278,D280,D285,D291)</f>
        <v>0</v>
      </c>
      <c r="E253" s="216">
        <f>SUM(E254,E261,E264,E267,E273,E278,E280,E285,E291)</f>
        <v>0</v>
      </c>
      <c r="F253" s="389">
        <f t="shared" si="12"/>
        <v>0</v>
      </c>
      <c r="G253" s="389">
        <f t="shared" si="13"/>
        <v>0</v>
      </c>
      <c r="H253" s="530" t="str">
        <f t="shared" si="14"/>
        <v>是</v>
      </c>
      <c r="I253" s="531" t="str">
        <f t="shared" si="15"/>
        <v>类</v>
      </c>
      <c r="K253" s="411"/>
      <c r="N253" s="411"/>
    </row>
    <row r="254" ht="36" customHeight="1" spans="1:14">
      <c r="A254" s="346">
        <v>20201</v>
      </c>
      <c r="B254" s="202" t="s">
        <v>322</v>
      </c>
      <c r="C254" s="216">
        <f>SUM(C255:C260)</f>
        <v>0</v>
      </c>
      <c r="D254" s="216">
        <f>SUM(D255:D260)</f>
        <v>0</v>
      </c>
      <c r="E254" s="216">
        <f>SUM(E255:E260)</f>
        <v>0</v>
      </c>
      <c r="F254" s="393">
        <f t="shared" si="12"/>
        <v>0</v>
      </c>
      <c r="G254" s="393">
        <f t="shared" si="13"/>
        <v>0</v>
      </c>
      <c r="H254" s="530" t="str">
        <f t="shared" si="14"/>
        <v>否</v>
      </c>
      <c r="I254" s="531" t="str">
        <f t="shared" si="15"/>
        <v>款</v>
      </c>
    </row>
    <row r="255" ht="36" customHeight="1" spans="1:14">
      <c r="A255" s="346">
        <v>2020101</v>
      </c>
      <c r="B255" s="341" t="s">
        <v>187</v>
      </c>
      <c r="C255" s="206">
        <v>0</v>
      </c>
      <c r="D255" s="206"/>
      <c r="E255" s="206">
        <v>0</v>
      </c>
      <c r="F255" s="393">
        <f t="shared" si="12"/>
        <v>0</v>
      </c>
      <c r="G255" s="393">
        <f t="shared" si="13"/>
        <v>0</v>
      </c>
      <c r="H255" s="530" t="str">
        <f t="shared" si="14"/>
        <v>否</v>
      </c>
      <c r="I255" s="531" t="str">
        <f t="shared" si="15"/>
        <v>项</v>
      </c>
    </row>
    <row r="256" ht="36" customHeight="1" spans="1:14">
      <c r="A256" s="346">
        <v>2020102</v>
      </c>
      <c r="B256" s="341" t="s">
        <v>188</v>
      </c>
      <c r="C256" s="206">
        <v>0</v>
      </c>
      <c r="D256" s="206"/>
      <c r="E256" s="206">
        <v>0</v>
      </c>
      <c r="F256" s="393">
        <f t="shared" si="12"/>
        <v>0</v>
      </c>
      <c r="G256" s="393">
        <f t="shared" si="13"/>
        <v>0</v>
      </c>
      <c r="H256" s="530" t="str">
        <f t="shared" si="14"/>
        <v>否</v>
      </c>
      <c r="I256" s="531" t="str">
        <f t="shared" si="15"/>
        <v>项</v>
      </c>
    </row>
    <row r="257" ht="36" customHeight="1" spans="1:9">
      <c r="A257" s="346">
        <v>2020103</v>
      </c>
      <c r="B257" s="341" t="s">
        <v>189</v>
      </c>
      <c r="C257" s="206">
        <v>0</v>
      </c>
      <c r="D257" s="206"/>
      <c r="E257" s="206">
        <v>0</v>
      </c>
      <c r="F257" s="393">
        <f t="shared" si="12"/>
        <v>0</v>
      </c>
      <c r="G257" s="393">
        <f t="shared" si="13"/>
        <v>0</v>
      </c>
      <c r="H257" s="530" t="str">
        <f t="shared" si="14"/>
        <v>否</v>
      </c>
      <c r="I257" s="531" t="str">
        <f t="shared" si="15"/>
        <v>项</v>
      </c>
    </row>
    <row r="258" ht="36" customHeight="1" spans="1:9">
      <c r="A258" s="346">
        <v>2020104</v>
      </c>
      <c r="B258" s="341" t="s">
        <v>281</v>
      </c>
      <c r="C258" s="206">
        <v>0</v>
      </c>
      <c r="D258" s="206"/>
      <c r="E258" s="206">
        <v>0</v>
      </c>
      <c r="F258" s="393">
        <f t="shared" si="12"/>
        <v>0</v>
      </c>
      <c r="G258" s="393">
        <f t="shared" si="13"/>
        <v>0</v>
      </c>
      <c r="H258" s="530" t="str">
        <f t="shared" si="14"/>
        <v>否</v>
      </c>
      <c r="I258" s="531" t="str">
        <f t="shared" si="15"/>
        <v>项</v>
      </c>
    </row>
    <row r="259" ht="36" customHeight="1" spans="1:9">
      <c r="A259" s="346">
        <v>2020150</v>
      </c>
      <c r="B259" s="341" t="s">
        <v>196</v>
      </c>
      <c r="C259" s="206">
        <v>0</v>
      </c>
      <c r="D259" s="206"/>
      <c r="E259" s="206">
        <v>0</v>
      </c>
      <c r="F259" s="393">
        <f t="shared" si="12"/>
        <v>0</v>
      </c>
      <c r="G259" s="393">
        <f t="shared" si="13"/>
        <v>0</v>
      </c>
      <c r="H259" s="530" t="str">
        <f t="shared" si="14"/>
        <v>否</v>
      </c>
      <c r="I259" s="531" t="str">
        <f t="shared" si="15"/>
        <v>项</v>
      </c>
    </row>
    <row r="260" ht="36" customHeight="1" spans="1:9">
      <c r="A260" s="346">
        <v>2020199</v>
      </c>
      <c r="B260" s="341" t="s">
        <v>323</v>
      </c>
      <c r="C260" s="206">
        <v>0</v>
      </c>
      <c r="D260" s="206"/>
      <c r="E260" s="206">
        <v>0</v>
      </c>
      <c r="F260" s="393">
        <f t="shared" si="12"/>
        <v>0</v>
      </c>
      <c r="G260" s="393">
        <f t="shared" si="13"/>
        <v>0</v>
      </c>
      <c r="H260" s="530" t="str">
        <f t="shared" si="14"/>
        <v>否</v>
      </c>
      <c r="I260" s="531" t="str">
        <f t="shared" si="15"/>
        <v>项</v>
      </c>
    </row>
    <row r="261" ht="36" customHeight="1" spans="1:9">
      <c r="A261" s="346">
        <v>20202</v>
      </c>
      <c r="B261" s="202" t="s">
        <v>324</v>
      </c>
      <c r="C261" s="216">
        <f>SUM(C262:C263)</f>
        <v>0</v>
      </c>
      <c r="D261" s="216">
        <f>SUM(D262:D263)</f>
        <v>0</v>
      </c>
      <c r="E261" s="216">
        <f>SUM(E262:E263)</f>
        <v>0</v>
      </c>
      <c r="F261" s="393">
        <f t="shared" ref="F261:F324" si="16">IFERROR(IF(C261&lt;0,"",IFERROR(E261/C261,0))*100,0)</f>
        <v>0</v>
      </c>
      <c r="G261" s="393">
        <f t="shared" ref="G261:G324" si="17">IFERROR(IF(D261&lt;0,"",IFERROR(E261/D261,0))*100,0)</f>
        <v>0</v>
      </c>
      <c r="H261" s="530" t="str">
        <f t="shared" ref="H261:H324" si="18">IF(LEN(A261)=3,"是",IF(B261&lt;&gt;"",IF(SUM(C261:E261)&lt;&gt;0,"是","否"),"是"))</f>
        <v>否</v>
      </c>
      <c r="I261" s="531" t="str">
        <f t="shared" ref="I261:I324" si="19">IF(LEN(A261)=3,"类",IF(LEN(A261)=5,"款","项"))</f>
        <v>款</v>
      </c>
    </row>
    <row r="262" ht="36" customHeight="1" spans="1:9">
      <c r="A262" s="346">
        <v>2020201</v>
      </c>
      <c r="B262" s="341" t="s">
        <v>325</v>
      </c>
      <c r="C262" s="206">
        <v>0</v>
      </c>
      <c r="D262" s="206"/>
      <c r="E262" s="206">
        <v>0</v>
      </c>
      <c r="F262" s="393">
        <f t="shared" si="16"/>
        <v>0</v>
      </c>
      <c r="G262" s="393">
        <f t="shared" si="17"/>
        <v>0</v>
      </c>
      <c r="H262" s="530" t="str">
        <f t="shared" si="18"/>
        <v>否</v>
      </c>
      <c r="I262" s="531" t="str">
        <f t="shared" si="19"/>
        <v>项</v>
      </c>
    </row>
    <row r="263" ht="36" customHeight="1" spans="1:9">
      <c r="A263" s="346">
        <v>2020202</v>
      </c>
      <c r="B263" s="341" t="s">
        <v>326</v>
      </c>
      <c r="C263" s="206">
        <v>0</v>
      </c>
      <c r="D263" s="206"/>
      <c r="E263" s="206">
        <v>0</v>
      </c>
      <c r="F263" s="393">
        <f t="shared" si="16"/>
        <v>0</v>
      </c>
      <c r="G263" s="393">
        <f t="shared" si="17"/>
        <v>0</v>
      </c>
      <c r="H263" s="530" t="str">
        <f t="shared" si="18"/>
        <v>否</v>
      </c>
      <c r="I263" s="531" t="str">
        <f t="shared" si="19"/>
        <v>项</v>
      </c>
    </row>
    <row r="264" ht="36" customHeight="1" spans="1:9">
      <c r="A264" s="346">
        <v>20203</v>
      </c>
      <c r="B264" s="202" t="s">
        <v>327</v>
      </c>
      <c r="C264" s="216">
        <f>SUM(C265:C266)</f>
        <v>0</v>
      </c>
      <c r="D264" s="216">
        <f>SUM(D265:D266)</f>
        <v>0</v>
      </c>
      <c r="E264" s="216">
        <f>SUM(E265:E266)</f>
        <v>0</v>
      </c>
      <c r="F264" s="393">
        <f t="shared" si="16"/>
        <v>0</v>
      </c>
      <c r="G264" s="393">
        <f t="shared" si="17"/>
        <v>0</v>
      </c>
      <c r="H264" s="530" t="str">
        <f t="shared" si="18"/>
        <v>否</v>
      </c>
      <c r="I264" s="531" t="str">
        <f t="shared" si="19"/>
        <v>款</v>
      </c>
    </row>
    <row r="265" ht="36" customHeight="1" spans="1:9">
      <c r="A265" s="346">
        <v>2020304</v>
      </c>
      <c r="B265" s="341" t="s">
        <v>328</v>
      </c>
      <c r="C265" s="206">
        <v>0</v>
      </c>
      <c r="D265" s="206"/>
      <c r="E265" s="206">
        <v>0</v>
      </c>
      <c r="F265" s="393">
        <f t="shared" si="16"/>
        <v>0</v>
      </c>
      <c r="G265" s="393">
        <f t="shared" si="17"/>
        <v>0</v>
      </c>
      <c r="H265" s="530" t="str">
        <f t="shared" si="18"/>
        <v>否</v>
      </c>
      <c r="I265" s="531" t="str">
        <f t="shared" si="19"/>
        <v>项</v>
      </c>
    </row>
    <row r="266" ht="36" customHeight="1" spans="1:9">
      <c r="A266" s="346">
        <v>2020306</v>
      </c>
      <c r="B266" s="341" t="s">
        <v>327</v>
      </c>
      <c r="C266" s="206">
        <v>0</v>
      </c>
      <c r="D266" s="206"/>
      <c r="E266" s="206">
        <v>0</v>
      </c>
      <c r="F266" s="393">
        <f t="shared" si="16"/>
        <v>0</v>
      </c>
      <c r="G266" s="393">
        <f t="shared" si="17"/>
        <v>0</v>
      </c>
      <c r="H266" s="530" t="str">
        <f t="shared" si="18"/>
        <v>否</v>
      </c>
      <c r="I266" s="531" t="str">
        <f t="shared" si="19"/>
        <v>项</v>
      </c>
    </row>
    <row r="267" ht="36" customHeight="1" spans="1:9">
      <c r="A267" s="346">
        <v>20204</v>
      </c>
      <c r="B267" s="202" t="s">
        <v>329</v>
      </c>
      <c r="C267" s="216">
        <f>SUM(C268:C272)</f>
        <v>0</v>
      </c>
      <c r="D267" s="216">
        <f>SUM(D268:D272)</f>
        <v>0</v>
      </c>
      <c r="E267" s="216">
        <f>SUM(E268:E272)</f>
        <v>0</v>
      </c>
      <c r="F267" s="393">
        <f t="shared" si="16"/>
        <v>0</v>
      </c>
      <c r="G267" s="393">
        <f t="shared" si="17"/>
        <v>0</v>
      </c>
      <c r="H267" s="530" t="str">
        <f t="shared" si="18"/>
        <v>否</v>
      </c>
      <c r="I267" s="531" t="str">
        <f t="shared" si="19"/>
        <v>款</v>
      </c>
    </row>
    <row r="268" ht="36" customHeight="1" spans="1:9">
      <c r="A268" s="346">
        <v>2020401</v>
      </c>
      <c r="B268" s="341" t="s">
        <v>330</v>
      </c>
      <c r="C268" s="206">
        <v>0</v>
      </c>
      <c r="D268" s="206"/>
      <c r="E268" s="206">
        <v>0</v>
      </c>
      <c r="F268" s="393">
        <f t="shared" si="16"/>
        <v>0</v>
      </c>
      <c r="G268" s="393">
        <f t="shared" si="17"/>
        <v>0</v>
      </c>
      <c r="H268" s="530" t="str">
        <f t="shared" si="18"/>
        <v>否</v>
      </c>
      <c r="I268" s="531" t="str">
        <f t="shared" si="19"/>
        <v>项</v>
      </c>
    </row>
    <row r="269" ht="36" customHeight="1" spans="1:9">
      <c r="A269" s="346">
        <v>2020402</v>
      </c>
      <c r="B269" s="341" t="s">
        <v>331</v>
      </c>
      <c r="C269" s="206">
        <v>0</v>
      </c>
      <c r="D269" s="206"/>
      <c r="E269" s="206">
        <v>0</v>
      </c>
      <c r="F269" s="393">
        <f t="shared" si="16"/>
        <v>0</v>
      </c>
      <c r="G269" s="393">
        <f t="shared" si="17"/>
        <v>0</v>
      </c>
      <c r="H269" s="530" t="str">
        <f t="shared" si="18"/>
        <v>否</v>
      </c>
      <c r="I269" s="531" t="str">
        <f t="shared" si="19"/>
        <v>项</v>
      </c>
    </row>
    <row r="270" ht="36" customHeight="1" spans="1:9">
      <c r="A270" s="346">
        <v>2020403</v>
      </c>
      <c r="B270" s="341" t="s">
        <v>332</v>
      </c>
      <c r="C270" s="206">
        <v>0</v>
      </c>
      <c r="D270" s="206"/>
      <c r="E270" s="206">
        <v>0</v>
      </c>
      <c r="F270" s="393">
        <f t="shared" si="16"/>
        <v>0</v>
      </c>
      <c r="G270" s="393">
        <f t="shared" si="17"/>
        <v>0</v>
      </c>
      <c r="H270" s="530" t="str">
        <f t="shared" si="18"/>
        <v>否</v>
      </c>
      <c r="I270" s="531" t="str">
        <f t="shared" si="19"/>
        <v>项</v>
      </c>
    </row>
    <row r="271" ht="36" customHeight="1" spans="1:9">
      <c r="A271" s="346">
        <v>2020404</v>
      </c>
      <c r="B271" s="341" t="s">
        <v>333</v>
      </c>
      <c r="C271" s="206">
        <v>0</v>
      </c>
      <c r="D271" s="206"/>
      <c r="E271" s="206">
        <v>0</v>
      </c>
      <c r="F271" s="393">
        <f t="shared" si="16"/>
        <v>0</v>
      </c>
      <c r="G271" s="393">
        <f t="shared" si="17"/>
        <v>0</v>
      </c>
      <c r="H271" s="530" t="str">
        <f t="shared" si="18"/>
        <v>否</v>
      </c>
      <c r="I271" s="531" t="str">
        <f t="shared" si="19"/>
        <v>项</v>
      </c>
    </row>
    <row r="272" ht="36" customHeight="1" spans="1:9">
      <c r="A272" s="346">
        <v>2020499</v>
      </c>
      <c r="B272" s="341" t="s">
        <v>334</v>
      </c>
      <c r="C272" s="206">
        <v>0</v>
      </c>
      <c r="D272" s="206"/>
      <c r="E272" s="206">
        <v>0</v>
      </c>
      <c r="F272" s="393">
        <f t="shared" si="16"/>
        <v>0</v>
      </c>
      <c r="G272" s="393">
        <f t="shared" si="17"/>
        <v>0</v>
      </c>
      <c r="H272" s="530" t="str">
        <f t="shared" si="18"/>
        <v>否</v>
      </c>
      <c r="I272" s="531" t="str">
        <f t="shared" si="19"/>
        <v>项</v>
      </c>
    </row>
    <row r="273" ht="36" customHeight="1" spans="1:9">
      <c r="A273" s="346">
        <v>20205</v>
      </c>
      <c r="B273" s="202" t="s">
        <v>335</v>
      </c>
      <c r="C273" s="206">
        <f>SUM(C274:C277)</f>
        <v>0</v>
      </c>
      <c r="D273" s="206">
        <f>SUM(D274:D277)</f>
        <v>0</v>
      </c>
      <c r="E273" s="206">
        <f>SUM(E274:E277)</f>
        <v>0</v>
      </c>
      <c r="F273" s="393">
        <f t="shared" si="16"/>
        <v>0</v>
      </c>
      <c r="G273" s="393">
        <f t="shared" si="17"/>
        <v>0</v>
      </c>
      <c r="H273" s="530" t="str">
        <f t="shared" si="18"/>
        <v>否</v>
      </c>
      <c r="I273" s="531" t="str">
        <f t="shared" si="19"/>
        <v>款</v>
      </c>
    </row>
    <row r="274" ht="36" customHeight="1" spans="1:9">
      <c r="A274" s="346">
        <v>2020503</v>
      </c>
      <c r="B274" s="341" t="s">
        <v>336</v>
      </c>
      <c r="C274" s="206">
        <v>0</v>
      </c>
      <c r="D274" s="206"/>
      <c r="E274" s="206">
        <v>0</v>
      </c>
      <c r="F274" s="393">
        <f t="shared" si="16"/>
        <v>0</v>
      </c>
      <c r="G274" s="393">
        <f t="shared" si="17"/>
        <v>0</v>
      </c>
      <c r="H274" s="530" t="str">
        <f t="shared" si="18"/>
        <v>否</v>
      </c>
      <c r="I274" s="531" t="str">
        <f t="shared" si="19"/>
        <v>项</v>
      </c>
    </row>
    <row r="275" ht="36" customHeight="1" spans="1:9">
      <c r="A275" s="346">
        <v>2020504</v>
      </c>
      <c r="B275" s="341" t="s">
        <v>337</v>
      </c>
      <c r="C275" s="206">
        <v>0</v>
      </c>
      <c r="D275" s="206"/>
      <c r="E275" s="206">
        <v>0</v>
      </c>
      <c r="F275" s="393">
        <f t="shared" si="16"/>
        <v>0</v>
      </c>
      <c r="G275" s="393">
        <f t="shared" si="17"/>
        <v>0</v>
      </c>
      <c r="H275" s="530" t="str">
        <f t="shared" si="18"/>
        <v>否</v>
      </c>
      <c r="I275" s="531" t="str">
        <f t="shared" si="19"/>
        <v>项</v>
      </c>
    </row>
    <row r="276" ht="36" customHeight="1" spans="1:9">
      <c r="A276" s="346">
        <v>2020505</v>
      </c>
      <c r="B276" s="341" t="s">
        <v>338</v>
      </c>
      <c r="C276" s="206">
        <v>0</v>
      </c>
      <c r="D276" s="206"/>
      <c r="E276" s="206">
        <v>0</v>
      </c>
      <c r="F276" s="393">
        <f t="shared" si="16"/>
        <v>0</v>
      </c>
      <c r="G276" s="393">
        <f t="shared" si="17"/>
        <v>0</v>
      </c>
      <c r="H276" s="530" t="str">
        <f t="shared" si="18"/>
        <v>否</v>
      </c>
      <c r="I276" s="531" t="str">
        <f t="shared" si="19"/>
        <v>项</v>
      </c>
    </row>
    <row r="277" ht="36" customHeight="1" spans="1:9">
      <c r="A277" s="346">
        <v>2020599</v>
      </c>
      <c r="B277" s="341" t="s">
        <v>339</v>
      </c>
      <c r="C277" s="206">
        <v>0</v>
      </c>
      <c r="D277" s="206"/>
      <c r="E277" s="206">
        <v>0</v>
      </c>
      <c r="F277" s="393">
        <f t="shared" si="16"/>
        <v>0</v>
      </c>
      <c r="G277" s="393">
        <f t="shared" si="17"/>
        <v>0</v>
      </c>
      <c r="H277" s="530" t="str">
        <f t="shared" si="18"/>
        <v>否</v>
      </c>
      <c r="I277" s="531" t="str">
        <f t="shared" si="19"/>
        <v>项</v>
      </c>
    </row>
    <row r="278" ht="36" customHeight="1" spans="1:9">
      <c r="A278" s="346">
        <v>20206</v>
      </c>
      <c r="B278" s="202" t="s">
        <v>340</v>
      </c>
      <c r="C278" s="206">
        <f>C279</f>
        <v>0</v>
      </c>
      <c r="D278" s="206">
        <f>D279</f>
        <v>0</v>
      </c>
      <c r="E278" s="206">
        <f>E279</f>
        <v>0</v>
      </c>
      <c r="F278" s="393">
        <f t="shared" si="16"/>
        <v>0</v>
      </c>
      <c r="G278" s="393">
        <f t="shared" si="17"/>
        <v>0</v>
      </c>
      <c r="H278" s="530" t="str">
        <f t="shared" si="18"/>
        <v>否</v>
      </c>
      <c r="I278" s="531" t="str">
        <f t="shared" si="19"/>
        <v>款</v>
      </c>
    </row>
    <row r="279" ht="36" customHeight="1" spans="1:9">
      <c r="A279" s="346">
        <v>2020601</v>
      </c>
      <c r="B279" s="341" t="s">
        <v>340</v>
      </c>
      <c r="C279" s="206">
        <v>0</v>
      </c>
      <c r="D279" s="206"/>
      <c r="E279" s="206">
        <v>0</v>
      </c>
      <c r="F279" s="393">
        <f t="shared" si="16"/>
        <v>0</v>
      </c>
      <c r="G279" s="393">
        <f t="shared" si="17"/>
        <v>0</v>
      </c>
      <c r="H279" s="530" t="str">
        <f t="shared" si="18"/>
        <v>否</v>
      </c>
      <c r="I279" s="531" t="str">
        <f t="shared" si="19"/>
        <v>项</v>
      </c>
    </row>
    <row r="280" ht="36" customHeight="1" spans="1:9">
      <c r="A280" s="346">
        <v>20207</v>
      </c>
      <c r="B280" s="202" t="s">
        <v>341</v>
      </c>
      <c r="C280" s="206">
        <f>SUM(C281:C284)</f>
        <v>0</v>
      </c>
      <c r="D280" s="206">
        <f>SUM(D281:D284)</f>
        <v>0</v>
      </c>
      <c r="E280" s="206">
        <f>SUM(E281:E284)</f>
        <v>0</v>
      </c>
      <c r="F280" s="393">
        <f t="shared" si="16"/>
        <v>0</v>
      </c>
      <c r="G280" s="393">
        <f t="shared" si="17"/>
        <v>0</v>
      </c>
      <c r="H280" s="530" t="str">
        <f t="shared" si="18"/>
        <v>否</v>
      </c>
      <c r="I280" s="531" t="str">
        <f t="shared" si="19"/>
        <v>款</v>
      </c>
    </row>
    <row r="281" ht="36" customHeight="1" spans="1:9">
      <c r="A281" s="346">
        <v>2020701</v>
      </c>
      <c r="B281" s="341" t="s">
        <v>342</v>
      </c>
      <c r="C281" s="206">
        <v>0</v>
      </c>
      <c r="D281" s="206"/>
      <c r="E281" s="206">
        <v>0</v>
      </c>
      <c r="F281" s="393">
        <f t="shared" si="16"/>
        <v>0</v>
      </c>
      <c r="G281" s="393">
        <f t="shared" si="17"/>
        <v>0</v>
      </c>
      <c r="H281" s="530" t="str">
        <f t="shared" si="18"/>
        <v>否</v>
      </c>
      <c r="I281" s="531" t="str">
        <f t="shared" si="19"/>
        <v>项</v>
      </c>
    </row>
    <row r="282" ht="36" customHeight="1" spans="1:9">
      <c r="A282" s="346">
        <v>2020702</v>
      </c>
      <c r="B282" s="341" t="s">
        <v>343</v>
      </c>
      <c r="C282" s="206">
        <v>0</v>
      </c>
      <c r="D282" s="206"/>
      <c r="E282" s="206">
        <v>0</v>
      </c>
      <c r="F282" s="393">
        <f t="shared" si="16"/>
        <v>0</v>
      </c>
      <c r="G282" s="393">
        <f t="shared" si="17"/>
        <v>0</v>
      </c>
      <c r="H282" s="530" t="str">
        <f t="shared" si="18"/>
        <v>否</v>
      </c>
      <c r="I282" s="531" t="str">
        <f t="shared" si="19"/>
        <v>项</v>
      </c>
    </row>
    <row r="283" ht="36" customHeight="1" spans="1:9">
      <c r="A283" s="346">
        <v>2020703</v>
      </c>
      <c r="B283" s="341" t="s">
        <v>344</v>
      </c>
      <c r="C283" s="206">
        <v>0</v>
      </c>
      <c r="D283" s="206"/>
      <c r="E283" s="206">
        <v>0</v>
      </c>
      <c r="F283" s="393">
        <f t="shared" si="16"/>
        <v>0</v>
      </c>
      <c r="G283" s="393">
        <f t="shared" si="17"/>
        <v>0</v>
      </c>
      <c r="H283" s="530" t="str">
        <f t="shared" si="18"/>
        <v>否</v>
      </c>
      <c r="I283" s="531" t="str">
        <f t="shared" si="19"/>
        <v>项</v>
      </c>
    </row>
    <row r="284" ht="36" customHeight="1" spans="1:9">
      <c r="A284" s="346">
        <v>2020799</v>
      </c>
      <c r="B284" s="341" t="s">
        <v>345</v>
      </c>
      <c r="C284" s="206">
        <v>0</v>
      </c>
      <c r="D284" s="206"/>
      <c r="E284" s="206">
        <v>0</v>
      </c>
      <c r="F284" s="393">
        <f t="shared" si="16"/>
        <v>0</v>
      </c>
      <c r="G284" s="393">
        <f t="shared" si="17"/>
        <v>0</v>
      </c>
      <c r="H284" s="530" t="str">
        <f t="shared" si="18"/>
        <v>否</v>
      </c>
      <c r="I284" s="531" t="str">
        <f t="shared" si="19"/>
        <v>项</v>
      </c>
    </row>
    <row r="285" ht="36" customHeight="1" spans="1:9">
      <c r="A285" s="346">
        <v>20208</v>
      </c>
      <c r="B285" s="202" t="s">
        <v>346</v>
      </c>
      <c r="C285" s="206">
        <f>SUM(C286:C290)</f>
        <v>0</v>
      </c>
      <c r="D285" s="206">
        <f>SUM(D286:D290)</f>
        <v>0</v>
      </c>
      <c r="E285" s="206">
        <f>SUM(E286:E290)</f>
        <v>0</v>
      </c>
      <c r="F285" s="393">
        <f t="shared" si="16"/>
        <v>0</v>
      </c>
      <c r="G285" s="393">
        <f t="shared" si="17"/>
        <v>0</v>
      </c>
      <c r="H285" s="530" t="str">
        <f t="shared" si="18"/>
        <v>否</v>
      </c>
      <c r="I285" s="531" t="str">
        <f t="shared" si="19"/>
        <v>款</v>
      </c>
    </row>
    <row r="286" ht="36" customHeight="1" spans="1:9">
      <c r="A286" s="346">
        <v>2020801</v>
      </c>
      <c r="B286" s="341" t="s">
        <v>187</v>
      </c>
      <c r="C286" s="206">
        <v>0</v>
      </c>
      <c r="D286" s="206"/>
      <c r="E286" s="206">
        <v>0</v>
      </c>
      <c r="F286" s="393">
        <f t="shared" si="16"/>
        <v>0</v>
      </c>
      <c r="G286" s="393">
        <f t="shared" si="17"/>
        <v>0</v>
      </c>
      <c r="H286" s="530" t="str">
        <f t="shared" si="18"/>
        <v>否</v>
      </c>
      <c r="I286" s="531" t="str">
        <f t="shared" si="19"/>
        <v>项</v>
      </c>
    </row>
    <row r="287" ht="36" customHeight="1" spans="1:9">
      <c r="A287" s="346">
        <v>2020802</v>
      </c>
      <c r="B287" s="341" t="s">
        <v>188</v>
      </c>
      <c r="C287" s="206">
        <v>0</v>
      </c>
      <c r="D287" s="206"/>
      <c r="E287" s="206">
        <v>0</v>
      </c>
      <c r="F287" s="393">
        <f t="shared" si="16"/>
        <v>0</v>
      </c>
      <c r="G287" s="393">
        <f t="shared" si="17"/>
        <v>0</v>
      </c>
      <c r="H287" s="530" t="str">
        <f t="shared" si="18"/>
        <v>否</v>
      </c>
      <c r="I287" s="531" t="str">
        <f t="shared" si="19"/>
        <v>项</v>
      </c>
    </row>
    <row r="288" ht="36" customHeight="1" spans="1:9">
      <c r="A288" s="346">
        <v>2020803</v>
      </c>
      <c r="B288" s="341" t="s">
        <v>189</v>
      </c>
      <c r="C288" s="206">
        <v>0</v>
      </c>
      <c r="D288" s="206"/>
      <c r="E288" s="206">
        <v>0</v>
      </c>
      <c r="F288" s="393">
        <f t="shared" si="16"/>
        <v>0</v>
      </c>
      <c r="G288" s="393">
        <f t="shared" si="17"/>
        <v>0</v>
      </c>
      <c r="H288" s="530" t="str">
        <f t="shared" si="18"/>
        <v>否</v>
      </c>
      <c r="I288" s="531" t="str">
        <f t="shared" si="19"/>
        <v>项</v>
      </c>
    </row>
    <row r="289" ht="36" customHeight="1" spans="1:14">
      <c r="A289" s="346">
        <v>2020850</v>
      </c>
      <c r="B289" s="341" t="s">
        <v>196</v>
      </c>
      <c r="C289" s="206">
        <v>0</v>
      </c>
      <c r="D289" s="206"/>
      <c r="E289" s="206">
        <v>0</v>
      </c>
      <c r="F289" s="393">
        <f t="shared" si="16"/>
        <v>0</v>
      </c>
      <c r="G289" s="393">
        <f t="shared" si="17"/>
        <v>0</v>
      </c>
      <c r="H289" s="530" t="str">
        <f t="shared" si="18"/>
        <v>否</v>
      </c>
      <c r="I289" s="531" t="str">
        <f t="shared" si="19"/>
        <v>项</v>
      </c>
    </row>
    <row r="290" ht="36" customHeight="1" spans="1:14">
      <c r="A290" s="346">
        <v>2020899</v>
      </c>
      <c r="B290" s="341" t="s">
        <v>347</v>
      </c>
      <c r="C290" s="206">
        <v>0</v>
      </c>
      <c r="D290" s="206"/>
      <c r="E290" s="206">
        <v>0</v>
      </c>
      <c r="F290" s="393">
        <f t="shared" si="16"/>
        <v>0</v>
      </c>
      <c r="G290" s="393">
        <f t="shared" si="17"/>
        <v>0</v>
      </c>
      <c r="H290" s="530" t="str">
        <f t="shared" si="18"/>
        <v>否</v>
      </c>
      <c r="I290" s="531" t="str">
        <f t="shared" si="19"/>
        <v>项</v>
      </c>
    </row>
    <row r="291" ht="36" customHeight="1" spans="1:14">
      <c r="A291" s="346">
        <v>20299</v>
      </c>
      <c r="B291" s="202" t="s">
        <v>348</v>
      </c>
      <c r="C291" s="229">
        <f>C292</f>
        <v>0</v>
      </c>
      <c r="D291" s="229">
        <f>D292</f>
        <v>0</v>
      </c>
      <c r="E291" s="229">
        <f>E292</f>
        <v>0</v>
      </c>
      <c r="F291" s="393">
        <f t="shared" si="16"/>
        <v>0</v>
      </c>
      <c r="G291" s="393">
        <f t="shared" si="17"/>
        <v>0</v>
      </c>
      <c r="H291" s="530" t="str">
        <f t="shared" si="18"/>
        <v>否</v>
      </c>
      <c r="I291" s="531" t="str">
        <f t="shared" si="19"/>
        <v>款</v>
      </c>
    </row>
    <row r="292" ht="36" customHeight="1" spans="1:14">
      <c r="A292" s="346">
        <v>2029999</v>
      </c>
      <c r="B292" s="341" t="s">
        <v>348</v>
      </c>
      <c r="C292" s="206">
        <v>0</v>
      </c>
      <c r="D292" s="206"/>
      <c r="E292" s="206">
        <v>0</v>
      </c>
      <c r="F292" s="393">
        <f t="shared" si="16"/>
        <v>0</v>
      </c>
      <c r="G292" s="393">
        <f t="shared" si="17"/>
        <v>0</v>
      </c>
      <c r="H292" s="530" t="str">
        <f t="shared" si="18"/>
        <v>否</v>
      </c>
      <c r="I292" s="531" t="str">
        <f t="shared" si="19"/>
        <v>项</v>
      </c>
    </row>
    <row r="293" ht="18" customHeight="1" spans="1:14">
      <c r="A293" s="529">
        <v>203</v>
      </c>
      <c r="B293" s="469" t="s">
        <v>140</v>
      </c>
      <c r="C293" s="216">
        <f>SUM(C294,C298,C300,C302,C310)</f>
        <v>221</v>
      </c>
      <c r="D293" s="216">
        <f>SUM(D294,D298,D300,D302,D310)</f>
        <v>89</v>
      </c>
      <c r="E293" s="216">
        <f>SUM(E294,E298,E300,E302,E310)</f>
        <v>196</v>
      </c>
      <c r="F293" s="389">
        <f t="shared" si="16"/>
        <v>88.6877828054299</v>
      </c>
      <c r="G293" s="389">
        <f t="shared" si="17"/>
        <v>220.224719101124</v>
      </c>
      <c r="H293" s="530" t="str">
        <f t="shared" si="18"/>
        <v>是</v>
      </c>
      <c r="I293" s="531" t="str">
        <f t="shared" si="19"/>
        <v>类</v>
      </c>
      <c r="K293" s="411"/>
      <c r="N293" s="411"/>
    </row>
    <row r="294" ht="36" customHeight="1" spans="1:14">
      <c r="A294" s="535">
        <v>20301</v>
      </c>
      <c r="B294" s="202" t="s">
        <v>349</v>
      </c>
      <c r="C294" s="147">
        <f>SUM(C295:C297)</f>
        <v>0</v>
      </c>
      <c r="D294" s="147">
        <f>SUM(D295:D297)</f>
        <v>0</v>
      </c>
      <c r="E294" s="147">
        <f>SUM(E295:E297)</f>
        <v>0</v>
      </c>
      <c r="F294" s="393">
        <f t="shared" si="16"/>
        <v>0</v>
      </c>
      <c r="G294" s="393">
        <f t="shared" si="17"/>
        <v>0</v>
      </c>
      <c r="H294" s="530" t="str">
        <f t="shared" si="18"/>
        <v>否</v>
      </c>
      <c r="I294" s="531" t="str">
        <f t="shared" si="19"/>
        <v>款</v>
      </c>
    </row>
    <row r="295" ht="36" customHeight="1" spans="1:14">
      <c r="A295" s="535">
        <v>2030101</v>
      </c>
      <c r="B295" s="341" t="s">
        <v>350</v>
      </c>
      <c r="C295" s="206">
        <v>0</v>
      </c>
      <c r="D295" s="206">
        <v>0</v>
      </c>
      <c r="E295" s="206">
        <v>0</v>
      </c>
      <c r="F295" s="393">
        <f t="shared" si="16"/>
        <v>0</v>
      </c>
      <c r="G295" s="393">
        <f t="shared" si="17"/>
        <v>0</v>
      </c>
      <c r="H295" s="530" t="str">
        <f t="shared" si="18"/>
        <v>否</v>
      </c>
      <c r="I295" s="531" t="str">
        <f t="shared" si="19"/>
        <v>项</v>
      </c>
    </row>
    <row r="296" ht="36" customHeight="1" spans="1:14">
      <c r="A296" s="535">
        <v>2030102</v>
      </c>
      <c r="B296" s="341" t="s">
        <v>351</v>
      </c>
      <c r="C296" s="206">
        <v>0</v>
      </c>
      <c r="D296" s="206">
        <v>0</v>
      </c>
      <c r="E296" s="206">
        <v>0</v>
      </c>
      <c r="F296" s="393">
        <f t="shared" si="16"/>
        <v>0</v>
      </c>
      <c r="G296" s="393">
        <f t="shared" si="17"/>
        <v>0</v>
      </c>
      <c r="H296" s="530" t="str">
        <f t="shared" si="18"/>
        <v>否</v>
      </c>
      <c r="I296" s="531" t="str">
        <f t="shared" si="19"/>
        <v>项</v>
      </c>
    </row>
    <row r="297" ht="36" customHeight="1" spans="1:14">
      <c r="A297" s="535">
        <v>2030199</v>
      </c>
      <c r="B297" s="341" t="s">
        <v>352</v>
      </c>
      <c r="C297" s="206">
        <v>0</v>
      </c>
      <c r="D297" s="206">
        <v>0</v>
      </c>
      <c r="E297" s="206">
        <v>0</v>
      </c>
      <c r="F297" s="393">
        <f t="shared" si="16"/>
        <v>0</v>
      </c>
      <c r="G297" s="393">
        <f t="shared" si="17"/>
        <v>0</v>
      </c>
      <c r="H297" s="530" t="str">
        <f t="shared" si="18"/>
        <v>否</v>
      </c>
      <c r="I297" s="531" t="str">
        <f t="shared" si="19"/>
        <v>项</v>
      </c>
    </row>
    <row r="298" ht="36" customHeight="1" spans="1:14">
      <c r="A298" s="535">
        <v>20304</v>
      </c>
      <c r="B298" s="202" t="s">
        <v>353</v>
      </c>
      <c r="C298" s="229">
        <f>C299</f>
        <v>0</v>
      </c>
      <c r="D298" s="229">
        <f>D299</f>
        <v>0</v>
      </c>
      <c r="E298" s="229">
        <f>E299</f>
        <v>0</v>
      </c>
      <c r="F298" s="393">
        <f t="shared" si="16"/>
        <v>0</v>
      </c>
      <c r="G298" s="393">
        <f t="shared" si="17"/>
        <v>0</v>
      </c>
      <c r="H298" s="530" t="str">
        <f t="shared" si="18"/>
        <v>否</v>
      </c>
      <c r="I298" s="531" t="str">
        <f t="shared" si="19"/>
        <v>款</v>
      </c>
    </row>
    <row r="299" ht="36" customHeight="1" spans="1:14">
      <c r="A299" s="535">
        <v>2030401</v>
      </c>
      <c r="B299" s="341" t="s">
        <v>353</v>
      </c>
      <c r="C299" s="206">
        <v>0</v>
      </c>
      <c r="D299" s="206">
        <v>0</v>
      </c>
      <c r="E299" s="206">
        <v>0</v>
      </c>
      <c r="F299" s="393">
        <f t="shared" si="16"/>
        <v>0</v>
      </c>
      <c r="G299" s="393">
        <f t="shared" si="17"/>
        <v>0</v>
      </c>
      <c r="H299" s="530" t="str">
        <f t="shared" si="18"/>
        <v>否</v>
      </c>
      <c r="I299" s="531" t="str">
        <f t="shared" si="19"/>
        <v>项</v>
      </c>
    </row>
    <row r="300" ht="37.5" customHeight="1" spans="1:14">
      <c r="A300" s="535">
        <v>20305</v>
      </c>
      <c r="B300" s="202" t="s">
        <v>354</v>
      </c>
      <c r="C300" s="147">
        <f>C301</f>
        <v>0</v>
      </c>
      <c r="D300" s="147">
        <f>D301</f>
        <v>0</v>
      </c>
      <c r="E300" s="147">
        <f>E301</f>
        <v>0</v>
      </c>
      <c r="F300" s="393">
        <f t="shared" si="16"/>
        <v>0</v>
      </c>
      <c r="G300" s="393">
        <f t="shared" si="17"/>
        <v>0</v>
      </c>
      <c r="H300" s="530" t="str">
        <f t="shared" si="18"/>
        <v>否</v>
      </c>
      <c r="I300" s="531" t="str">
        <f t="shared" si="19"/>
        <v>款</v>
      </c>
    </row>
    <row r="301" ht="36" customHeight="1" spans="1:14">
      <c r="A301" s="535">
        <v>2030501</v>
      </c>
      <c r="B301" s="341" t="s">
        <v>354</v>
      </c>
      <c r="C301" s="206">
        <v>0</v>
      </c>
      <c r="D301" s="206">
        <v>0</v>
      </c>
      <c r="E301" s="206">
        <v>0</v>
      </c>
      <c r="F301" s="393">
        <f t="shared" si="16"/>
        <v>0</v>
      </c>
      <c r="G301" s="393">
        <f t="shared" si="17"/>
        <v>0</v>
      </c>
      <c r="H301" s="530" t="str">
        <f t="shared" si="18"/>
        <v>否</v>
      </c>
      <c r="I301" s="531" t="str">
        <f t="shared" si="19"/>
        <v>项</v>
      </c>
    </row>
    <row r="302" ht="18" customHeight="1" spans="1:14">
      <c r="A302" s="346">
        <v>20306</v>
      </c>
      <c r="B302" s="202" t="s">
        <v>355</v>
      </c>
      <c r="C302" s="147">
        <f>SUM(C303:C309)</f>
        <v>221</v>
      </c>
      <c r="D302" s="147">
        <f>SUM(D303:D309)</f>
        <v>89</v>
      </c>
      <c r="E302" s="147">
        <f>SUM(E303:E309)</f>
        <v>196</v>
      </c>
      <c r="F302" s="393">
        <f t="shared" si="16"/>
        <v>88.6877828054299</v>
      </c>
      <c r="G302" s="393">
        <f t="shared" si="17"/>
        <v>220.224719101124</v>
      </c>
      <c r="H302" s="530" t="str">
        <f t="shared" si="18"/>
        <v>是</v>
      </c>
      <c r="I302" s="531" t="str">
        <f t="shared" si="19"/>
        <v>款</v>
      </c>
    </row>
    <row r="303" ht="18" customHeight="1" spans="1:14">
      <c r="A303" s="346">
        <v>2030601</v>
      </c>
      <c r="B303" s="341" t="s">
        <v>356</v>
      </c>
      <c r="C303" s="206">
        <v>97</v>
      </c>
      <c r="D303" s="206">
        <v>44</v>
      </c>
      <c r="E303" s="206">
        <v>103</v>
      </c>
      <c r="F303" s="393">
        <f t="shared" si="16"/>
        <v>106.185567010309</v>
      </c>
      <c r="G303" s="393">
        <f t="shared" si="17"/>
        <v>234.090909090909</v>
      </c>
      <c r="H303" s="530" t="str">
        <f t="shared" si="18"/>
        <v>是</v>
      </c>
      <c r="I303" s="531" t="str">
        <f t="shared" si="19"/>
        <v>项</v>
      </c>
    </row>
    <row r="304" ht="36" customHeight="1" spans="1:14">
      <c r="A304" s="346">
        <v>2030602</v>
      </c>
      <c r="B304" s="341" t="s">
        <v>357</v>
      </c>
      <c r="C304" s="206">
        <v>0</v>
      </c>
      <c r="D304" s="206">
        <v>0</v>
      </c>
      <c r="E304" s="206">
        <v>0</v>
      </c>
      <c r="F304" s="393">
        <f t="shared" si="16"/>
        <v>0</v>
      </c>
      <c r="G304" s="393">
        <f t="shared" si="17"/>
        <v>0</v>
      </c>
      <c r="H304" s="530" t="str">
        <f t="shared" si="18"/>
        <v>否</v>
      </c>
      <c r="I304" s="531" t="str">
        <f t="shared" si="19"/>
        <v>项</v>
      </c>
    </row>
    <row r="305" ht="18" customHeight="1" spans="1:14">
      <c r="A305" s="346">
        <v>2030603</v>
      </c>
      <c r="B305" s="341" t="s">
        <v>358</v>
      </c>
      <c r="C305" s="206">
        <v>30</v>
      </c>
      <c r="D305" s="206">
        <v>0</v>
      </c>
      <c r="E305" s="206">
        <v>5</v>
      </c>
      <c r="F305" s="393">
        <f t="shared" si="16"/>
        <v>16.6666666666667</v>
      </c>
      <c r="G305" s="393">
        <f t="shared" si="17"/>
        <v>0</v>
      </c>
      <c r="H305" s="530" t="str">
        <f t="shared" si="18"/>
        <v>是</v>
      </c>
      <c r="I305" s="531" t="str">
        <f t="shared" si="19"/>
        <v>项</v>
      </c>
    </row>
    <row r="306" ht="36" customHeight="1" spans="1:14">
      <c r="A306" s="346">
        <v>2030604</v>
      </c>
      <c r="B306" s="341" t="s">
        <v>359</v>
      </c>
      <c r="C306" s="206">
        <v>0</v>
      </c>
      <c r="D306" s="206">
        <v>0</v>
      </c>
      <c r="E306" s="206">
        <v>0</v>
      </c>
      <c r="F306" s="393">
        <f t="shared" si="16"/>
        <v>0</v>
      </c>
      <c r="G306" s="393">
        <f t="shared" si="17"/>
        <v>0</v>
      </c>
      <c r="H306" s="530" t="str">
        <f t="shared" si="18"/>
        <v>否</v>
      </c>
      <c r="I306" s="531" t="str">
        <f t="shared" si="19"/>
        <v>项</v>
      </c>
    </row>
    <row r="307" ht="18" customHeight="1" spans="1:14">
      <c r="A307" s="346">
        <v>2030607</v>
      </c>
      <c r="B307" s="341" t="s">
        <v>360</v>
      </c>
      <c r="C307" s="206">
        <v>77</v>
      </c>
      <c r="D307" s="206">
        <v>29</v>
      </c>
      <c r="E307" s="206">
        <v>72</v>
      </c>
      <c r="F307" s="393">
        <f t="shared" si="16"/>
        <v>93.5064935064935</v>
      </c>
      <c r="G307" s="393">
        <f t="shared" si="17"/>
        <v>248.275862068966</v>
      </c>
      <c r="H307" s="530" t="str">
        <f t="shared" si="18"/>
        <v>是</v>
      </c>
      <c r="I307" s="531" t="str">
        <f t="shared" si="19"/>
        <v>项</v>
      </c>
    </row>
    <row r="308" ht="36" customHeight="1" spans="1:14">
      <c r="A308" s="346">
        <v>2030608</v>
      </c>
      <c r="B308" s="341" t="s">
        <v>361</v>
      </c>
      <c r="C308" s="206">
        <v>0</v>
      </c>
      <c r="D308" s="206">
        <v>0</v>
      </c>
      <c r="E308" s="206">
        <v>0</v>
      </c>
      <c r="F308" s="393">
        <f t="shared" si="16"/>
        <v>0</v>
      </c>
      <c r="G308" s="393">
        <f t="shared" si="17"/>
        <v>0</v>
      </c>
      <c r="H308" s="530" t="str">
        <f t="shared" si="18"/>
        <v>否</v>
      </c>
      <c r="I308" s="531" t="str">
        <f t="shared" si="19"/>
        <v>项</v>
      </c>
    </row>
    <row r="309" ht="18" customHeight="1" spans="1:14">
      <c r="A309" s="346">
        <v>2030699</v>
      </c>
      <c r="B309" s="341" t="s">
        <v>362</v>
      </c>
      <c r="C309" s="206">
        <v>17</v>
      </c>
      <c r="D309" s="206">
        <v>16</v>
      </c>
      <c r="E309" s="206">
        <v>16</v>
      </c>
      <c r="F309" s="393">
        <f t="shared" si="16"/>
        <v>94.1176470588235</v>
      </c>
      <c r="G309" s="393">
        <f t="shared" si="17"/>
        <v>100</v>
      </c>
      <c r="H309" s="530" t="str">
        <f t="shared" si="18"/>
        <v>是</v>
      </c>
      <c r="I309" s="531" t="str">
        <f t="shared" si="19"/>
        <v>项</v>
      </c>
    </row>
    <row r="310" ht="37.5" customHeight="1" spans="1:14">
      <c r="A310" s="346">
        <v>20399</v>
      </c>
      <c r="B310" s="202" t="s">
        <v>363</v>
      </c>
      <c r="C310" s="147">
        <f>C311</f>
        <v>0</v>
      </c>
      <c r="D310" s="147">
        <f>D311</f>
        <v>0</v>
      </c>
      <c r="E310" s="147">
        <f>E311</f>
        <v>0</v>
      </c>
      <c r="F310" s="393">
        <f t="shared" si="16"/>
        <v>0</v>
      </c>
      <c r="G310" s="393">
        <f t="shared" si="17"/>
        <v>0</v>
      </c>
      <c r="H310" s="530" t="str">
        <f t="shared" si="18"/>
        <v>否</v>
      </c>
      <c r="I310" s="531" t="str">
        <f t="shared" si="19"/>
        <v>款</v>
      </c>
    </row>
    <row r="311" ht="36" customHeight="1" spans="1:14">
      <c r="A311" s="535">
        <v>2039999</v>
      </c>
      <c r="B311" s="341" t="s">
        <v>363</v>
      </c>
      <c r="C311" s="206">
        <v>0</v>
      </c>
      <c r="D311" s="206">
        <v>0</v>
      </c>
      <c r="E311" s="206">
        <v>0</v>
      </c>
      <c r="F311" s="393">
        <f t="shared" si="16"/>
        <v>0</v>
      </c>
      <c r="G311" s="393">
        <f t="shared" si="17"/>
        <v>0</v>
      </c>
      <c r="H311" s="530" t="str">
        <f t="shared" si="18"/>
        <v>否</v>
      </c>
      <c r="I311" s="531" t="str">
        <f t="shared" si="19"/>
        <v>项</v>
      </c>
    </row>
    <row r="312" ht="18" customHeight="1" spans="1:14">
      <c r="A312" s="529">
        <v>204</v>
      </c>
      <c r="B312" s="469" t="s">
        <v>141</v>
      </c>
      <c r="C312" s="216">
        <f>SUM(C313,C316,C327,C334,C342,C351,C365,C375,C385,C393,C399)</f>
        <v>7807</v>
      </c>
      <c r="D312" s="216">
        <f>SUM(D313,D316,D327,D334,D342,D351,D365,D375,D385,D393,D399)</f>
        <v>8627</v>
      </c>
      <c r="E312" s="216">
        <f>SUM(E313,E316,E327,E334,E342,E351,E365,E375,E385,E393,E399)</f>
        <v>9104</v>
      </c>
      <c r="F312" s="389">
        <f t="shared" si="16"/>
        <v>116.613295760215</v>
      </c>
      <c r="G312" s="389">
        <f t="shared" si="17"/>
        <v>105.529152660253</v>
      </c>
      <c r="H312" s="530" t="str">
        <f t="shared" si="18"/>
        <v>是</v>
      </c>
      <c r="I312" s="531" t="str">
        <f t="shared" si="19"/>
        <v>类</v>
      </c>
      <c r="K312" s="411"/>
      <c r="N312" s="411"/>
    </row>
    <row r="313" ht="37.5" customHeight="1" spans="1:14">
      <c r="A313" s="346">
        <v>20401</v>
      </c>
      <c r="B313" s="202" t="s">
        <v>364</v>
      </c>
      <c r="C313" s="147">
        <f>SUM(C314:C315)</f>
        <v>0</v>
      </c>
      <c r="D313" s="147">
        <f>SUM(D314:D315)</f>
        <v>0</v>
      </c>
      <c r="E313" s="147">
        <f>SUM(E314:E315)</f>
        <v>0</v>
      </c>
      <c r="F313" s="393">
        <f t="shared" si="16"/>
        <v>0</v>
      </c>
      <c r="G313" s="393">
        <f t="shared" si="17"/>
        <v>0</v>
      </c>
      <c r="H313" s="530" t="str">
        <f t="shared" si="18"/>
        <v>否</v>
      </c>
      <c r="I313" s="531" t="str">
        <f t="shared" si="19"/>
        <v>款</v>
      </c>
    </row>
    <row r="314" ht="36" customHeight="1" spans="1:14">
      <c r="A314" s="346">
        <v>2040101</v>
      </c>
      <c r="B314" s="341" t="s">
        <v>364</v>
      </c>
      <c r="C314" s="206">
        <v>0</v>
      </c>
      <c r="D314" s="206">
        <v>0</v>
      </c>
      <c r="E314" s="206">
        <v>0</v>
      </c>
      <c r="F314" s="393">
        <f t="shared" si="16"/>
        <v>0</v>
      </c>
      <c r="G314" s="393">
        <f t="shared" si="17"/>
        <v>0</v>
      </c>
      <c r="H314" s="530" t="str">
        <f t="shared" si="18"/>
        <v>否</v>
      </c>
      <c r="I314" s="531" t="str">
        <f t="shared" si="19"/>
        <v>项</v>
      </c>
    </row>
    <row r="315" ht="36" customHeight="1" spans="1:14">
      <c r="A315" s="346">
        <v>2040199</v>
      </c>
      <c r="B315" s="341" t="s">
        <v>365</v>
      </c>
      <c r="C315" s="206">
        <v>0</v>
      </c>
      <c r="D315" s="206">
        <v>0</v>
      </c>
      <c r="E315" s="206">
        <v>0</v>
      </c>
      <c r="F315" s="393">
        <f t="shared" si="16"/>
        <v>0</v>
      </c>
      <c r="G315" s="393">
        <f t="shared" si="17"/>
        <v>0</v>
      </c>
      <c r="H315" s="530" t="str">
        <f t="shared" si="18"/>
        <v>否</v>
      </c>
      <c r="I315" s="531" t="str">
        <f t="shared" si="19"/>
        <v>项</v>
      </c>
    </row>
    <row r="316" ht="18" customHeight="1" spans="1:14">
      <c r="A316" s="346">
        <v>20402</v>
      </c>
      <c r="B316" s="202" t="s">
        <v>366</v>
      </c>
      <c r="C316" s="147">
        <f>SUM(C317:C326)</f>
        <v>7196</v>
      </c>
      <c r="D316" s="147">
        <f>SUM(D317:D326)</f>
        <v>7973</v>
      </c>
      <c r="E316" s="147">
        <f>SUM(E317:E326)</f>
        <v>8275</v>
      </c>
      <c r="F316" s="393">
        <f t="shared" si="16"/>
        <v>114.994441356309</v>
      </c>
      <c r="G316" s="393">
        <f t="shared" si="17"/>
        <v>103.787783770225</v>
      </c>
      <c r="H316" s="530" t="str">
        <f t="shared" si="18"/>
        <v>是</v>
      </c>
      <c r="I316" s="531" t="str">
        <f t="shared" si="19"/>
        <v>款</v>
      </c>
    </row>
    <row r="317" ht="18" customHeight="1" spans="1:14">
      <c r="A317" s="346">
        <v>2040201</v>
      </c>
      <c r="B317" s="341" t="s">
        <v>187</v>
      </c>
      <c r="C317" s="206">
        <v>6019</v>
      </c>
      <c r="D317" s="206">
        <v>6950</v>
      </c>
      <c r="E317" s="206">
        <v>6469</v>
      </c>
      <c r="F317" s="393">
        <f t="shared" si="16"/>
        <v>107.476324970925</v>
      </c>
      <c r="G317" s="393">
        <f t="shared" si="17"/>
        <v>93.0791366906475</v>
      </c>
      <c r="H317" s="530" t="str">
        <f t="shared" si="18"/>
        <v>是</v>
      </c>
      <c r="I317" s="531" t="str">
        <f t="shared" si="19"/>
        <v>项</v>
      </c>
    </row>
    <row r="318" ht="18" customHeight="1" spans="1:14">
      <c r="A318" s="346">
        <v>2040202</v>
      </c>
      <c r="B318" s="341" t="s">
        <v>188</v>
      </c>
      <c r="C318" s="206">
        <v>134</v>
      </c>
      <c r="D318" s="206">
        <v>222</v>
      </c>
      <c r="E318" s="206">
        <v>3</v>
      </c>
      <c r="F318" s="393">
        <f t="shared" si="16"/>
        <v>2.23880597014925</v>
      </c>
      <c r="G318" s="393">
        <f t="shared" si="17"/>
        <v>1.35135135135135</v>
      </c>
      <c r="H318" s="530" t="str">
        <f t="shared" si="18"/>
        <v>是</v>
      </c>
      <c r="I318" s="531" t="str">
        <f t="shared" si="19"/>
        <v>项</v>
      </c>
    </row>
    <row r="319" ht="36" customHeight="1" spans="1:14">
      <c r="A319" s="346">
        <v>2040203</v>
      </c>
      <c r="B319" s="341" t="s">
        <v>189</v>
      </c>
      <c r="C319" s="206">
        <v>0</v>
      </c>
      <c r="D319" s="206">
        <v>0</v>
      </c>
      <c r="E319" s="206">
        <v>0</v>
      </c>
      <c r="F319" s="393">
        <f t="shared" si="16"/>
        <v>0</v>
      </c>
      <c r="G319" s="393">
        <f t="shared" si="17"/>
        <v>0</v>
      </c>
      <c r="H319" s="530" t="str">
        <f t="shared" si="18"/>
        <v>否</v>
      </c>
      <c r="I319" s="531" t="str">
        <f t="shared" si="19"/>
        <v>项</v>
      </c>
    </row>
    <row r="320" ht="18" customHeight="1" spans="1:14">
      <c r="A320" s="346">
        <v>2040219</v>
      </c>
      <c r="B320" s="341" t="s">
        <v>227</v>
      </c>
      <c r="C320" s="206">
        <v>0</v>
      </c>
      <c r="D320" s="206">
        <v>207</v>
      </c>
      <c r="E320" s="206">
        <v>0</v>
      </c>
      <c r="F320" s="393">
        <f t="shared" si="16"/>
        <v>0</v>
      </c>
      <c r="G320" s="393">
        <f t="shared" si="17"/>
        <v>0</v>
      </c>
      <c r="H320" s="530" t="str">
        <f t="shared" si="18"/>
        <v>是</v>
      </c>
      <c r="I320" s="531" t="str">
        <f t="shared" si="19"/>
        <v>项</v>
      </c>
    </row>
    <row r="321" ht="18" customHeight="1" spans="1:9">
      <c r="A321" s="346">
        <v>2040220</v>
      </c>
      <c r="B321" s="341" t="s">
        <v>367</v>
      </c>
      <c r="C321" s="206">
        <v>1040</v>
      </c>
      <c r="D321" s="206">
        <v>589</v>
      </c>
      <c r="E321" s="206">
        <v>1782</v>
      </c>
      <c r="F321" s="393">
        <f t="shared" si="16"/>
        <v>171.346153846154</v>
      </c>
      <c r="G321" s="393">
        <f t="shared" si="17"/>
        <v>302.546689303905</v>
      </c>
      <c r="H321" s="530" t="str">
        <f t="shared" si="18"/>
        <v>是</v>
      </c>
      <c r="I321" s="531" t="str">
        <f t="shared" si="19"/>
        <v>项</v>
      </c>
    </row>
    <row r="322" ht="36" customHeight="1" spans="1:9">
      <c r="A322" s="346">
        <v>2040221</v>
      </c>
      <c r="B322" s="341" t="s">
        <v>368</v>
      </c>
      <c r="C322" s="206">
        <v>0</v>
      </c>
      <c r="D322" s="206">
        <v>0</v>
      </c>
      <c r="E322" s="206">
        <v>0</v>
      </c>
      <c r="F322" s="393">
        <f t="shared" si="16"/>
        <v>0</v>
      </c>
      <c r="G322" s="393">
        <f t="shared" si="17"/>
        <v>0</v>
      </c>
      <c r="H322" s="530" t="str">
        <f t="shared" si="18"/>
        <v>否</v>
      </c>
      <c r="I322" s="531" t="str">
        <f t="shared" si="19"/>
        <v>项</v>
      </c>
    </row>
    <row r="323" ht="36" customHeight="1" spans="1:9">
      <c r="A323" s="346">
        <v>2040222</v>
      </c>
      <c r="B323" s="341" t="s">
        <v>369</v>
      </c>
      <c r="C323" s="206">
        <v>0</v>
      </c>
      <c r="D323" s="206">
        <v>0</v>
      </c>
      <c r="E323" s="206">
        <v>0</v>
      </c>
      <c r="F323" s="393">
        <f t="shared" si="16"/>
        <v>0</v>
      </c>
      <c r="G323" s="393">
        <f t="shared" si="17"/>
        <v>0</v>
      </c>
      <c r="H323" s="530" t="str">
        <f t="shared" si="18"/>
        <v>否</v>
      </c>
      <c r="I323" s="531" t="str">
        <f t="shared" si="19"/>
        <v>项</v>
      </c>
    </row>
    <row r="324" ht="36" customHeight="1" spans="1:9">
      <c r="A324" s="346">
        <v>2040223</v>
      </c>
      <c r="B324" s="341" t="s">
        <v>370</v>
      </c>
      <c r="C324" s="206">
        <v>0</v>
      </c>
      <c r="D324" s="206">
        <v>0</v>
      </c>
      <c r="E324" s="206">
        <v>0</v>
      </c>
      <c r="F324" s="393">
        <f t="shared" si="16"/>
        <v>0</v>
      </c>
      <c r="G324" s="393">
        <f t="shared" si="17"/>
        <v>0</v>
      </c>
      <c r="H324" s="530" t="str">
        <f t="shared" si="18"/>
        <v>否</v>
      </c>
      <c r="I324" s="531" t="str">
        <f t="shared" si="19"/>
        <v>项</v>
      </c>
    </row>
    <row r="325" ht="36" customHeight="1" spans="1:9">
      <c r="A325" s="346">
        <v>2040250</v>
      </c>
      <c r="B325" s="341" t="s">
        <v>196</v>
      </c>
      <c r="C325" s="206">
        <v>0</v>
      </c>
      <c r="D325" s="206">
        <v>0</v>
      </c>
      <c r="E325" s="206">
        <v>0</v>
      </c>
      <c r="F325" s="393">
        <f t="shared" ref="F325:F388" si="20">IFERROR(IF(C325&lt;0,"",IFERROR(E325/C325,0))*100,0)</f>
        <v>0</v>
      </c>
      <c r="G325" s="393">
        <f t="shared" ref="G325:G388" si="21">IFERROR(IF(D325&lt;0,"",IFERROR(E325/D325,0))*100,0)</f>
        <v>0</v>
      </c>
      <c r="H325" s="530" t="str">
        <f t="shared" ref="H325:H388" si="22">IF(LEN(A325)=3,"是",IF(B325&lt;&gt;"",IF(SUM(C325:E325)&lt;&gt;0,"是","否"),"是"))</f>
        <v>否</v>
      </c>
      <c r="I325" s="531" t="str">
        <f t="shared" ref="I325:I388" si="23">IF(LEN(A325)=3,"类",IF(LEN(A325)=5,"款","项"))</f>
        <v>项</v>
      </c>
    </row>
    <row r="326" ht="18" customHeight="1" spans="1:9">
      <c r="A326" s="346">
        <v>2040299</v>
      </c>
      <c r="B326" s="341" t="s">
        <v>371</v>
      </c>
      <c r="C326" s="206">
        <v>3</v>
      </c>
      <c r="D326" s="206">
        <v>5</v>
      </c>
      <c r="E326" s="206">
        <v>21</v>
      </c>
      <c r="F326" s="393">
        <f t="shared" si="20"/>
        <v>700</v>
      </c>
      <c r="G326" s="393">
        <f t="shared" si="21"/>
        <v>420</v>
      </c>
      <c r="H326" s="530" t="str">
        <f t="shared" si="22"/>
        <v>是</v>
      </c>
      <c r="I326" s="531" t="str">
        <f t="shared" si="23"/>
        <v>项</v>
      </c>
    </row>
    <row r="327" ht="37.5" customHeight="1" spans="1:9">
      <c r="A327" s="346">
        <v>20403</v>
      </c>
      <c r="B327" s="202" t="s">
        <v>372</v>
      </c>
      <c r="C327" s="147">
        <f>SUM(C328:C333)</f>
        <v>0</v>
      </c>
      <c r="D327" s="147">
        <f>SUM(D328:D333)</f>
        <v>0</v>
      </c>
      <c r="E327" s="147">
        <f>SUM(E328:E333)</f>
        <v>0</v>
      </c>
      <c r="F327" s="393">
        <f t="shared" si="20"/>
        <v>0</v>
      </c>
      <c r="G327" s="393">
        <f t="shared" si="21"/>
        <v>0</v>
      </c>
      <c r="H327" s="530" t="str">
        <f t="shared" si="22"/>
        <v>否</v>
      </c>
      <c r="I327" s="531" t="str">
        <f t="shared" si="23"/>
        <v>款</v>
      </c>
    </row>
    <row r="328" ht="36" customHeight="1" spans="1:9">
      <c r="A328" s="346">
        <v>2040301</v>
      </c>
      <c r="B328" s="341" t="s">
        <v>187</v>
      </c>
      <c r="C328" s="206">
        <v>0</v>
      </c>
      <c r="D328" s="206">
        <v>0</v>
      </c>
      <c r="E328" s="206">
        <v>0</v>
      </c>
      <c r="F328" s="393">
        <f t="shared" si="20"/>
        <v>0</v>
      </c>
      <c r="G328" s="393">
        <f t="shared" si="21"/>
        <v>0</v>
      </c>
      <c r="H328" s="530" t="str">
        <f t="shared" si="22"/>
        <v>否</v>
      </c>
      <c r="I328" s="531" t="str">
        <f t="shared" si="23"/>
        <v>项</v>
      </c>
    </row>
    <row r="329" ht="36" customHeight="1" spans="1:9">
      <c r="A329" s="346">
        <v>2040302</v>
      </c>
      <c r="B329" s="341" t="s">
        <v>188</v>
      </c>
      <c r="C329" s="206">
        <v>0</v>
      </c>
      <c r="D329" s="206">
        <v>0</v>
      </c>
      <c r="E329" s="206">
        <v>0</v>
      </c>
      <c r="F329" s="393">
        <f t="shared" si="20"/>
        <v>0</v>
      </c>
      <c r="G329" s="393">
        <f t="shared" si="21"/>
        <v>0</v>
      </c>
      <c r="H329" s="530" t="str">
        <f t="shared" si="22"/>
        <v>否</v>
      </c>
      <c r="I329" s="531" t="str">
        <f t="shared" si="23"/>
        <v>项</v>
      </c>
    </row>
    <row r="330" ht="36" customHeight="1" spans="1:9">
      <c r="A330" s="346">
        <v>2040303</v>
      </c>
      <c r="B330" s="341" t="s">
        <v>189</v>
      </c>
      <c r="C330" s="206">
        <v>0</v>
      </c>
      <c r="D330" s="206">
        <v>0</v>
      </c>
      <c r="E330" s="206">
        <v>0</v>
      </c>
      <c r="F330" s="393">
        <f t="shared" si="20"/>
        <v>0</v>
      </c>
      <c r="G330" s="393">
        <f t="shared" si="21"/>
        <v>0</v>
      </c>
      <c r="H330" s="530" t="str">
        <f t="shared" si="22"/>
        <v>否</v>
      </c>
      <c r="I330" s="531" t="str">
        <f t="shared" si="23"/>
        <v>项</v>
      </c>
    </row>
    <row r="331" ht="36" customHeight="1" spans="1:9">
      <c r="A331" s="346">
        <v>2040304</v>
      </c>
      <c r="B331" s="341" t="s">
        <v>373</v>
      </c>
      <c r="C331" s="206">
        <v>0</v>
      </c>
      <c r="D331" s="206">
        <v>0</v>
      </c>
      <c r="E331" s="206">
        <v>0</v>
      </c>
      <c r="F331" s="393">
        <f t="shared" si="20"/>
        <v>0</v>
      </c>
      <c r="G331" s="393">
        <f t="shared" si="21"/>
        <v>0</v>
      </c>
      <c r="H331" s="530" t="str">
        <f t="shared" si="22"/>
        <v>否</v>
      </c>
      <c r="I331" s="531" t="str">
        <f t="shared" si="23"/>
        <v>项</v>
      </c>
    </row>
    <row r="332" ht="36" customHeight="1" spans="1:9">
      <c r="A332" s="346">
        <v>2040350</v>
      </c>
      <c r="B332" s="341" t="s">
        <v>196</v>
      </c>
      <c r="C332" s="206">
        <v>0</v>
      </c>
      <c r="D332" s="206">
        <v>0</v>
      </c>
      <c r="E332" s="206">
        <v>0</v>
      </c>
      <c r="F332" s="393">
        <f t="shared" si="20"/>
        <v>0</v>
      </c>
      <c r="G332" s="393">
        <f t="shared" si="21"/>
        <v>0</v>
      </c>
      <c r="H332" s="530" t="str">
        <f t="shared" si="22"/>
        <v>否</v>
      </c>
      <c r="I332" s="531" t="str">
        <f t="shared" si="23"/>
        <v>项</v>
      </c>
    </row>
    <row r="333" ht="36" customHeight="1" spans="1:9">
      <c r="A333" s="346">
        <v>2040399</v>
      </c>
      <c r="B333" s="341" t="s">
        <v>374</v>
      </c>
      <c r="C333" s="206">
        <v>0</v>
      </c>
      <c r="D333" s="206">
        <v>0</v>
      </c>
      <c r="E333" s="206">
        <v>0</v>
      </c>
      <c r="F333" s="393">
        <f t="shared" si="20"/>
        <v>0</v>
      </c>
      <c r="G333" s="393">
        <f t="shared" si="21"/>
        <v>0</v>
      </c>
      <c r="H333" s="530" t="str">
        <f t="shared" si="22"/>
        <v>否</v>
      </c>
      <c r="I333" s="531" t="str">
        <f t="shared" si="23"/>
        <v>项</v>
      </c>
    </row>
    <row r="334" ht="18" customHeight="1" spans="1:9">
      <c r="A334" s="346">
        <v>20404</v>
      </c>
      <c r="B334" s="202" t="s">
        <v>375</v>
      </c>
      <c r="C334" s="147">
        <f>SUM(C335:C341)</f>
        <v>1</v>
      </c>
      <c r="D334" s="147">
        <f>SUM(D335:D341)</f>
        <v>14</v>
      </c>
      <c r="E334" s="147">
        <f>SUM(E335:E341)</f>
        <v>9</v>
      </c>
      <c r="F334" s="393">
        <f t="shared" si="20"/>
        <v>900</v>
      </c>
      <c r="G334" s="393">
        <f t="shared" si="21"/>
        <v>64.2857142857143</v>
      </c>
      <c r="H334" s="530" t="str">
        <f t="shared" si="22"/>
        <v>是</v>
      </c>
      <c r="I334" s="531" t="str">
        <f t="shared" si="23"/>
        <v>款</v>
      </c>
    </row>
    <row r="335" ht="18" customHeight="1" spans="1:9">
      <c r="A335" s="346">
        <v>2040401</v>
      </c>
      <c r="B335" s="341" t="s">
        <v>187</v>
      </c>
      <c r="C335" s="206">
        <v>1</v>
      </c>
      <c r="D335" s="206">
        <v>14</v>
      </c>
      <c r="E335" s="206">
        <v>9</v>
      </c>
      <c r="F335" s="393">
        <f t="shared" si="20"/>
        <v>900</v>
      </c>
      <c r="G335" s="393">
        <f t="shared" si="21"/>
        <v>64.2857142857143</v>
      </c>
      <c r="H335" s="530" t="str">
        <f t="shared" si="22"/>
        <v>是</v>
      </c>
      <c r="I335" s="531" t="str">
        <f t="shared" si="23"/>
        <v>项</v>
      </c>
    </row>
    <row r="336" ht="36" customHeight="1" spans="1:9">
      <c r="A336" s="346">
        <v>2040402</v>
      </c>
      <c r="B336" s="341" t="s">
        <v>188</v>
      </c>
      <c r="C336" s="206">
        <v>0</v>
      </c>
      <c r="D336" s="206">
        <v>0</v>
      </c>
      <c r="E336" s="206">
        <v>0</v>
      </c>
      <c r="F336" s="393">
        <f t="shared" si="20"/>
        <v>0</v>
      </c>
      <c r="G336" s="393">
        <f t="shared" si="21"/>
        <v>0</v>
      </c>
      <c r="H336" s="530" t="str">
        <f t="shared" si="22"/>
        <v>否</v>
      </c>
      <c r="I336" s="531" t="str">
        <f t="shared" si="23"/>
        <v>项</v>
      </c>
    </row>
    <row r="337" ht="36" customHeight="1" spans="1:9">
      <c r="A337" s="346">
        <v>2040403</v>
      </c>
      <c r="B337" s="341" t="s">
        <v>189</v>
      </c>
      <c r="C337" s="206">
        <v>0</v>
      </c>
      <c r="D337" s="206">
        <v>0</v>
      </c>
      <c r="E337" s="206">
        <v>0</v>
      </c>
      <c r="F337" s="393">
        <f t="shared" si="20"/>
        <v>0</v>
      </c>
      <c r="G337" s="393">
        <f t="shared" si="21"/>
        <v>0</v>
      </c>
      <c r="H337" s="530" t="str">
        <f t="shared" si="22"/>
        <v>否</v>
      </c>
      <c r="I337" s="531" t="str">
        <f t="shared" si="23"/>
        <v>项</v>
      </c>
    </row>
    <row r="338" ht="36" customHeight="1" spans="1:9">
      <c r="A338" s="346">
        <v>2040409</v>
      </c>
      <c r="B338" s="341" t="s">
        <v>376</v>
      </c>
      <c r="C338" s="206">
        <v>0</v>
      </c>
      <c r="D338" s="206">
        <v>0</v>
      </c>
      <c r="E338" s="206">
        <v>0</v>
      </c>
      <c r="F338" s="393">
        <f t="shared" si="20"/>
        <v>0</v>
      </c>
      <c r="G338" s="393">
        <f t="shared" si="21"/>
        <v>0</v>
      </c>
      <c r="H338" s="530" t="str">
        <f t="shared" si="22"/>
        <v>否</v>
      </c>
      <c r="I338" s="531" t="str">
        <f t="shared" si="23"/>
        <v>项</v>
      </c>
    </row>
    <row r="339" ht="36" customHeight="1" spans="1:9">
      <c r="A339" s="346">
        <v>2040410</v>
      </c>
      <c r="B339" s="341" t="s">
        <v>377</v>
      </c>
      <c r="C339" s="206">
        <v>0</v>
      </c>
      <c r="D339" s="206">
        <v>0</v>
      </c>
      <c r="E339" s="206">
        <v>0</v>
      </c>
      <c r="F339" s="393">
        <f t="shared" si="20"/>
        <v>0</v>
      </c>
      <c r="G339" s="393">
        <f t="shared" si="21"/>
        <v>0</v>
      </c>
      <c r="H339" s="530" t="str">
        <f t="shared" si="22"/>
        <v>否</v>
      </c>
      <c r="I339" s="531" t="str">
        <f t="shared" si="23"/>
        <v>项</v>
      </c>
    </row>
    <row r="340" ht="36" customHeight="1" spans="1:9">
      <c r="A340" s="346">
        <v>2040450</v>
      </c>
      <c r="B340" s="341" t="s">
        <v>196</v>
      </c>
      <c r="C340" s="206">
        <v>0</v>
      </c>
      <c r="D340" s="206">
        <v>0</v>
      </c>
      <c r="E340" s="206">
        <v>0</v>
      </c>
      <c r="F340" s="393">
        <f t="shared" si="20"/>
        <v>0</v>
      </c>
      <c r="G340" s="393">
        <f t="shared" si="21"/>
        <v>0</v>
      </c>
      <c r="H340" s="530" t="str">
        <f t="shared" si="22"/>
        <v>否</v>
      </c>
      <c r="I340" s="531" t="str">
        <f t="shared" si="23"/>
        <v>项</v>
      </c>
    </row>
    <row r="341" ht="36" customHeight="1" spans="1:9">
      <c r="A341" s="346">
        <v>2040499</v>
      </c>
      <c r="B341" s="341" t="s">
        <v>378</v>
      </c>
      <c r="C341" s="206">
        <v>0</v>
      </c>
      <c r="D341" s="206">
        <v>0</v>
      </c>
      <c r="E341" s="206">
        <v>0</v>
      </c>
      <c r="F341" s="393">
        <f t="shared" si="20"/>
        <v>0</v>
      </c>
      <c r="G341" s="393">
        <f t="shared" si="21"/>
        <v>0</v>
      </c>
      <c r="H341" s="530" t="str">
        <f t="shared" si="22"/>
        <v>否</v>
      </c>
      <c r="I341" s="531" t="str">
        <f t="shared" si="23"/>
        <v>项</v>
      </c>
    </row>
    <row r="342" ht="18" customHeight="1" spans="1:9">
      <c r="A342" s="346">
        <v>20405</v>
      </c>
      <c r="B342" s="202" t="s">
        <v>379</v>
      </c>
      <c r="C342" s="147">
        <f>SUM(C343:C350)</f>
        <v>17</v>
      </c>
      <c r="D342" s="147">
        <f>SUM(D343:D350)</f>
        <v>34</v>
      </c>
      <c r="E342" s="147">
        <f>SUM(E343:E350)</f>
        <v>32</v>
      </c>
      <c r="F342" s="393">
        <f t="shared" si="20"/>
        <v>188.235294117647</v>
      </c>
      <c r="G342" s="393">
        <f t="shared" si="21"/>
        <v>94.1176470588235</v>
      </c>
      <c r="H342" s="530" t="str">
        <f t="shared" si="22"/>
        <v>是</v>
      </c>
      <c r="I342" s="531" t="str">
        <f t="shared" si="23"/>
        <v>款</v>
      </c>
    </row>
    <row r="343" ht="18" customHeight="1" spans="1:9">
      <c r="A343" s="346">
        <v>2040501</v>
      </c>
      <c r="B343" s="341" t="s">
        <v>187</v>
      </c>
      <c r="C343" s="206">
        <v>0</v>
      </c>
      <c r="D343" s="206">
        <v>0</v>
      </c>
      <c r="E343" s="206">
        <v>-2</v>
      </c>
      <c r="F343" s="393">
        <f t="shared" si="20"/>
        <v>0</v>
      </c>
      <c r="G343" s="393">
        <f t="shared" si="21"/>
        <v>0</v>
      </c>
      <c r="H343" s="530" t="str">
        <f t="shared" si="22"/>
        <v>是</v>
      </c>
      <c r="I343" s="531" t="str">
        <f t="shared" si="23"/>
        <v>项</v>
      </c>
    </row>
    <row r="344" ht="36" customHeight="1" spans="1:9">
      <c r="A344" s="346">
        <v>2040502</v>
      </c>
      <c r="B344" s="341" t="s">
        <v>188</v>
      </c>
      <c r="C344" s="206">
        <v>0</v>
      </c>
      <c r="D344" s="206">
        <v>0</v>
      </c>
      <c r="E344" s="206">
        <v>0</v>
      </c>
      <c r="F344" s="393">
        <f t="shared" si="20"/>
        <v>0</v>
      </c>
      <c r="G344" s="393">
        <f t="shared" si="21"/>
        <v>0</v>
      </c>
      <c r="H344" s="530" t="str">
        <f t="shared" si="22"/>
        <v>否</v>
      </c>
      <c r="I344" s="531" t="str">
        <f t="shared" si="23"/>
        <v>项</v>
      </c>
    </row>
    <row r="345" ht="36" customHeight="1" spans="1:9">
      <c r="A345" s="346">
        <v>2040503</v>
      </c>
      <c r="B345" s="341" t="s">
        <v>189</v>
      </c>
      <c r="C345" s="206">
        <v>0</v>
      </c>
      <c r="D345" s="206">
        <v>0</v>
      </c>
      <c r="E345" s="206">
        <v>0</v>
      </c>
      <c r="F345" s="393">
        <f t="shared" si="20"/>
        <v>0</v>
      </c>
      <c r="G345" s="393">
        <f t="shared" si="21"/>
        <v>0</v>
      </c>
      <c r="H345" s="530" t="str">
        <f t="shared" si="22"/>
        <v>否</v>
      </c>
      <c r="I345" s="531" t="str">
        <f t="shared" si="23"/>
        <v>项</v>
      </c>
    </row>
    <row r="346" ht="36" customHeight="1" spans="1:9">
      <c r="A346" s="346">
        <v>2040504</v>
      </c>
      <c r="B346" s="341" t="s">
        <v>380</v>
      </c>
      <c r="C346" s="206">
        <v>0</v>
      </c>
      <c r="D346" s="206">
        <v>0</v>
      </c>
      <c r="E346" s="206">
        <v>0</v>
      </c>
      <c r="F346" s="393">
        <f t="shared" si="20"/>
        <v>0</v>
      </c>
      <c r="G346" s="393">
        <f t="shared" si="21"/>
        <v>0</v>
      </c>
      <c r="H346" s="530" t="str">
        <f t="shared" si="22"/>
        <v>否</v>
      </c>
      <c r="I346" s="531" t="str">
        <f t="shared" si="23"/>
        <v>项</v>
      </c>
    </row>
    <row r="347" ht="36" customHeight="1" spans="1:9">
      <c r="A347" s="346">
        <v>2040505</v>
      </c>
      <c r="B347" s="341" t="s">
        <v>381</v>
      </c>
      <c r="C347" s="206">
        <v>0</v>
      </c>
      <c r="D347" s="206">
        <v>0</v>
      </c>
      <c r="E347" s="206">
        <v>0</v>
      </c>
      <c r="F347" s="393">
        <f t="shared" si="20"/>
        <v>0</v>
      </c>
      <c r="G347" s="393">
        <f t="shared" si="21"/>
        <v>0</v>
      </c>
      <c r="H347" s="530" t="str">
        <f t="shared" si="22"/>
        <v>否</v>
      </c>
      <c r="I347" s="531" t="str">
        <f t="shared" si="23"/>
        <v>项</v>
      </c>
    </row>
    <row r="348" ht="36" customHeight="1" spans="1:9">
      <c r="A348" s="346">
        <v>2040506</v>
      </c>
      <c r="B348" s="341" t="s">
        <v>382</v>
      </c>
      <c r="C348" s="206">
        <v>0</v>
      </c>
      <c r="D348" s="206">
        <v>0</v>
      </c>
      <c r="E348" s="206">
        <v>0</v>
      </c>
      <c r="F348" s="393">
        <f t="shared" si="20"/>
        <v>0</v>
      </c>
      <c r="G348" s="393">
        <f t="shared" si="21"/>
        <v>0</v>
      </c>
      <c r="H348" s="530" t="str">
        <f t="shared" si="22"/>
        <v>否</v>
      </c>
      <c r="I348" s="531" t="str">
        <f t="shared" si="23"/>
        <v>项</v>
      </c>
    </row>
    <row r="349" ht="36" customHeight="1" spans="1:9">
      <c r="A349" s="346">
        <v>2040550</v>
      </c>
      <c r="B349" s="341" t="s">
        <v>196</v>
      </c>
      <c r="C349" s="206">
        <v>0</v>
      </c>
      <c r="D349" s="206">
        <v>0</v>
      </c>
      <c r="E349" s="206">
        <v>0</v>
      </c>
      <c r="F349" s="393">
        <f t="shared" si="20"/>
        <v>0</v>
      </c>
      <c r="G349" s="393">
        <f t="shared" si="21"/>
        <v>0</v>
      </c>
      <c r="H349" s="530" t="str">
        <f t="shared" si="22"/>
        <v>否</v>
      </c>
      <c r="I349" s="531" t="str">
        <f t="shared" si="23"/>
        <v>项</v>
      </c>
    </row>
    <row r="350" ht="18" customHeight="1" spans="1:9">
      <c r="A350" s="346">
        <v>2040599</v>
      </c>
      <c r="B350" s="341" t="s">
        <v>383</v>
      </c>
      <c r="C350" s="206">
        <v>17</v>
      </c>
      <c r="D350" s="206">
        <v>34</v>
      </c>
      <c r="E350" s="206">
        <v>34</v>
      </c>
      <c r="F350" s="393">
        <f t="shared" si="20"/>
        <v>200</v>
      </c>
      <c r="G350" s="393">
        <f t="shared" si="21"/>
        <v>100</v>
      </c>
      <c r="H350" s="530" t="str">
        <f t="shared" si="22"/>
        <v>是</v>
      </c>
      <c r="I350" s="531" t="str">
        <f t="shared" si="23"/>
        <v>项</v>
      </c>
    </row>
    <row r="351" ht="18" customHeight="1" spans="1:9">
      <c r="A351" s="346">
        <v>20406</v>
      </c>
      <c r="B351" s="202" t="s">
        <v>384</v>
      </c>
      <c r="C351" s="147">
        <f>SUM(C352:C364)</f>
        <v>534</v>
      </c>
      <c r="D351" s="147">
        <f>SUM(D352:D364)</f>
        <v>566</v>
      </c>
      <c r="E351" s="147">
        <f>SUM(E352:E364)</f>
        <v>699</v>
      </c>
      <c r="F351" s="393">
        <f t="shared" si="20"/>
        <v>130.898876404494</v>
      </c>
      <c r="G351" s="393">
        <f t="shared" si="21"/>
        <v>123.498233215548</v>
      </c>
      <c r="H351" s="530" t="str">
        <f t="shared" si="22"/>
        <v>是</v>
      </c>
      <c r="I351" s="531" t="str">
        <f t="shared" si="23"/>
        <v>款</v>
      </c>
    </row>
    <row r="352" ht="18" customHeight="1" spans="1:9">
      <c r="A352" s="346">
        <v>2040601</v>
      </c>
      <c r="B352" s="341" t="s">
        <v>187</v>
      </c>
      <c r="C352" s="206">
        <v>481</v>
      </c>
      <c r="D352" s="206">
        <v>531</v>
      </c>
      <c r="E352" s="206">
        <v>519</v>
      </c>
      <c r="F352" s="393">
        <f t="shared" si="20"/>
        <v>107.900207900208</v>
      </c>
      <c r="G352" s="393">
        <f t="shared" si="21"/>
        <v>97.7401129943503</v>
      </c>
      <c r="H352" s="530" t="str">
        <f t="shared" si="22"/>
        <v>是</v>
      </c>
      <c r="I352" s="531" t="str">
        <f t="shared" si="23"/>
        <v>项</v>
      </c>
    </row>
    <row r="353" ht="36" customHeight="1" spans="1:9">
      <c r="A353" s="346">
        <v>2040602</v>
      </c>
      <c r="B353" s="341" t="s">
        <v>188</v>
      </c>
      <c r="C353" s="206">
        <v>0</v>
      </c>
      <c r="D353" s="206">
        <v>0</v>
      </c>
      <c r="E353" s="206">
        <v>0</v>
      </c>
      <c r="F353" s="393">
        <f t="shared" si="20"/>
        <v>0</v>
      </c>
      <c r="G353" s="393">
        <f t="shared" si="21"/>
        <v>0</v>
      </c>
      <c r="H353" s="530" t="str">
        <f t="shared" si="22"/>
        <v>否</v>
      </c>
      <c r="I353" s="531" t="str">
        <f t="shared" si="23"/>
        <v>项</v>
      </c>
    </row>
    <row r="354" ht="36" customHeight="1" spans="1:9">
      <c r="A354" s="346">
        <v>2040603</v>
      </c>
      <c r="B354" s="341" t="s">
        <v>189</v>
      </c>
      <c r="C354" s="206">
        <v>0</v>
      </c>
      <c r="D354" s="206">
        <v>0</v>
      </c>
      <c r="E354" s="206">
        <v>0</v>
      </c>
      <c r="F354" s="393">
        <f t="shared" si="20"/>
        <v>0</v>
      </c>
      <c r="G354" s="393">
        <f t="shared" si="21"/>
        <v>0</v>
      </c>
      <c r="H354" s="530" t="str">
        <f t="shared" si="22"/>
        <v>否</v>
      </c>
      <c r="I354" s="531" t="str">
        <f t="shared" si="23"/>
        <v>项</v>
      </c>
    </row>
    <row r="355" ht="18" customHeight="1" spans="1:9">
      <c r="A355" s="346">
        <v>2040604</v>
      </c>
      <c r="B355" s="341" t="s">
        <v>385</v>
      </c>
      <c r="C355" s="206">
        <v>0</v>
      </c>
      <c r="D355" s="206">
        <v>6</v>
      </c>
      <c r="E355" s="206">
        <v>90</v>
      </c>
      <c r="F355" s="393">
        <f t="shared" si="20"/>
        <v>0</v>
      </c>
      <c r="G355" s="393">
        <f t="shared" si="21"/>
        <v>1500</v>
      </c>
      <c r="H355" s="530" t="str">
        <f t="shared" si="22"/>
        <v>是</v>
      </c>
      <c r="I355" s="531" t="str">
        <f t="shared" si="23"/>
        <v>项</v>
      </c>
    </row>
    <row r="356" ht="18" customHeight="1" spans="1:9">
      <c r="A356" s="346">
        <v>2040605</v>
      </c>
      <c r="B356" s="341" t="s">
        <v>386</v>
      </c>
      <c r="C356" s="206">
        <v>14</v>
      </c>
      <c r="D356" s="206">
        <v>12</v>
      </c>
      <c r="E356" s="206">
        <v>6</v>
      </c>
      <c r="F356" s="393">
        <f t="shared" si="20"/>
        <v>42.8571428571429</v>
      </c>
      <c r="G356" s="393">
        <f t="shared" si="21"/>
        <v>50</v>
      </c>
      <c r="H356" s="530" t="str">
        <f t="shared" si="22"/>
        <v>是</v>
      </c>
      <c r="I356" s="531" t="str">
        <f t="shared" si="23"/>
        <v>项</v>
      </c>
    </row>
    <row r="357" ht="36" customHeight="1" spans="1:9">
      <c r="A357" s="346">
        <v>2040606</v>
      </c>
      <c r="B357" s="341" t="s">
        <v>387</v>
      </c>
      <c r="C357" s="206">
        <v>0</v>
      </c>
      <c r="D357" s="206">
        <v>0</v>
      </c>
      <c r="E357" s="206">
        <v>0</v>
      </c>
      <c r="F357" s="393">
        <f t="shared" si="20"/>
        <v>0</v>
      </c>
      <c r="G357" s="393">
        <f t="shared" si="21"/>
        <v>0</v>
      </c>
      <c r="H357" s="530" t="str">
        <f t="shared" si="22"/>
        <v>否</v>
      </c>
      <c r="I357" s="531" t="str">
        <f t="shared" si="23"/>
        <v>项</v>
      </c>
    </row>
    <row r="358" ht="18" customHeight="1" spans="1:9">
      <c r="A358" s="346">
        <v>2040607</v>
      </c>
      <c r="B358" s="341" t="s">
        <v>388</v>
      </c>
      <c r="C358" s="206">
        <v>7</v>
      </c>
      <c r="D358" s="206">
        <v>2</v>
      </c>
      <c r="E358" s="206">
        <v>28</v>
      </c>
      <c r="F358" s="393">
        <f t="shared" si="20"/>
        <v>400</v>
      </c>
      <c r="G358" s="393">
        <f t="shared" si="21"/>
        <v>1400</v>
      </c>
      <c r="H358" s="530" t="str">
        <f t="shared" si="22"/>
        <v>是</v>
      </c>
      <c r="I358" s="531" t="str">
        <f t="shared" si="23"/>
        <v>项</v>
      </c>
    </row>
    <row r="359" ht="36" customHeight="1" spans="1:9">
      <c r="A359" s="346">
        <v>2040608</v>
      </c>
      <c r="B359" s="341" t="s">
        <v>389</v>
      </c>
      <c r="C359" s="206">
        <v>0</v>
      </c>
      <c r="D359" s="206">
        <v>0</v>
      </c>
      <c r="E359" s="206">
        <v>0</v>
      </c>
      <c r="F359" s="393">
        <f t="shared" si="20"/>
        <v>0</v>
      </c>
      <c r="G359" s="393">
        <f t="shared" si="21"/>
        <v>0</v>
      </c>
      <c r="H359" s="530" t="str">
        <f t="shared" si="22"/>
        <v>否</v>
      </c>
      <c r="I359" s="531" t="str">
        <f t="shared" si="23"/>
        <v>项</v>
      </c>
    </row>
    <row r="360" ht="18" customHeight="1" spans="1:9">
      <c r="A360" s="346">
        <v>2040610</v>
      </c>
      <c r="B360" s="341" t="s">
        <v>390</v>
      </c>
      <c r="C360" s="206">
        <v>32</v>
      </c>
      <c r="D360" s="206">
        <v>5</v>
      </c>
      <c r="E360" s="206">
        <v>46</v>
      </c>
      <c r="F360" s="393">
        <f t="shared" si="20"/>
        <v>143.75</v>
      </c>
      <c r="G360" s="393">
        <f t="shared" si="21"/>
        <v>920</v>
      </c>
      <c r="H360" s="530" t="str">
        <f t="shared" si="22"/>
        <v>是</v>
      </c>
      <c r="I360" s="531" t="str">
        <f t="shared" si="23"/>
        <v>项</v>
      </c>
    </row>
    <row r="361" ht="18" customHeight="1" spans="1:9">
      <c r="A361" s="346">
        <v>2040612</v>
      </c>
      <c r="B361" s="341" t="s">
        <v>391</v>
      </c>
      <c r="C361" s="206">
        <v>0</v>
      </c>
      <c r="D361" s="206">
        <v>10</v>
      </c>
      <c r="E361" s="206">
        <v>10</v>
      </c>
      <c r="F361" s="393">
        <f t="shared" si="20"/>
        <v>0</v>
      </c>
      <c r="G361" s="393">
        <f t="shared" si="21"/>
        <v>100</v>
      </c>
      <c r="H361" s="530" t="str">
        <f t="shared" si="22"/>
        <v>是</v>
      </c>
      <c r="I361" s="531" t="str">
        <f t="shared" si="23"/>
        <v>项</v>
      </c>
    </row>
    <row r="362" ht="36" customHeight="1" spans="1:9">
      <c r="A362" s="346">
        <v>2040613</v>
      </c>
      <c r="B362" s="341" t="s">
        <v>227</v>
      </c>
      <c r="C362" s="206">
        <v>0</v>
      </c>
      <c r="D362" s="206">
        <v>0</v>
      </c>
      <c r="E362" s="206">
        <v>0</v>
      </c>
      <c r="F362" s="393">
        <f t="shared" si="20"/>
        <v>0</v>
      </c>
      <c r="G362" s="393">
        <f t="shared" si="21"/>
        <v>0</v>
      </c>
      <c r="H362" s="530" t="str">
        <f t="shared" si="22"/>
        <v>否</v>
      </c>
      <c r="I362" s="531" t="str">
        <f t="shared" si="23"/>
        <v>项</v>
      </c>
    </row>
    <row r="363" ht="36" customHeight="1" spans="1:9">
      <c r="A363" s="346">
        <v>2040650</v>
      </c>
      <c r="B363" s="341" t="s">
        <v>196</v>
      </c>
      <c r="C363" s="206">
        <v>0</v>
      </c>
      <c r="D363" s="206">
        <v>0</v>
      </c>
      <c r="E363" s="206">
        <v>0</v>
      </c>
      <c r="F363" s="393">
        <f t="shared" si="20"/>
        <v>0</v>
      </c>
      <c r="G363" s="393">
        <f t="shared" si="21"/>
        <v>0</v>
      </c>
      <c r="H363" s="530" t="str">
        <f t="shared" si="22"/>
        <v>否</v>
      </c>
      <c r="I363" s="531" t="str">
        <f t="shared" si="23"/>
        <v>项</v>
      </c>
    </row>
    <row r="364" ht="36" customHeight="1" spans="1:9">
      <c r="A364" s="346">
        <v>2040699</v>
      </c>
      <c r="B364" s="341" t="s">
        <v>392</v>
      </c>
      <c r="C364" s="206">
        <v>0</v>
      </c>
      <c r="D364" s="206">
        <v>0</v>
      </c>
      <c r="E364" s="206">
        <v>0</v>
      </c>
      <c r="F364" s="393">
        <f t="shared" si="20"/>
        <v>0</v>
      </c>
      <c r="G364" s="393">
        <f t="shared" si="21"/>
        <v>0</v>
      </c>
      <c r="H364" s="530" t="str">
        <f t="shared" si="22"/>
        <v>否</v>
      </c>
      <c r="I364" s="531" t="str">
        <f t="shared" si="23"/>
        <v>项</v>
      </c>
    </row>
    <row r="365" ht="37.5" customHeight="1" spans="1:9">
      <c r="A365" s="346">
        <v>20407</v>
      </c>
      <c r="B365" s="202" t="s">
        <v>393</v>
      </c>
      <c r="C365" s="147">
        <f>SUM(C366:C374)</f>
        <v>0</v>
      </c>
      <c r="D365" s="147">
        <f>SUM(D366:D374)</f>
        <v>0</v>
      </c>
      <c r="E365" s="147">
        <f>SUM(E366:E374)</f>
        <v>0</v>
      </c>
      <c r="F365" s="393">
        <f t="shared" si="20"/>
        <v>0</v>
      </c>
      <c r="G365" s="393">
        <f t="shared" si="21"/>
        <v>0</v>
      </c>
      <c r="H365" s="530" t="str">
        <f t="shared" si="22"/>
        <v>否</v>
      </c>
      <c r="I365" s="531" t="str">
        <f t="shared" si="23"/>
        <v>款</v>
      </c>
    </row>
    <row r="366" ht="36" customHeight="1" spans="1:9">
      <c r="A366" s="346">
        <v>2040701</v>
      </c>
      <c r="B366" s="341" t="s">
        <v>187</v>
      </c>
      <c r="C366" s="206">
        <v>0</v>
      </c>
      <c r="D366" s="206">
        <v>0</v>
      </c>
      <c r="E366" s="206">
        <v>0</v>
      </c>
      <c r="F366" s="393">
        <f t="shared" si="20"/>
        <v>0</v>
      </c>
      <c r="G366" s="393">
        <f t="shared" si="21"/>
        <v>0</v>
      </c>
      <c r="H366" s="530" t="str">
        <f t="shared" si="22"/>
        <v>否</v>
      </c>
      <c r="I366" s="531" t="str">
        <f t="shared" si="23"/>
        <v>项</v>
      </c>
    </row>
    <row r="367" ht="36" customHeight="1" spans="1:9">
      <c r="A367" s="346">
        <v>2040702</v>
      </c>
      <c r="B367" s="341" t="s">
        <v>188</v>
      </c>
      <c r="C367" s="206">
        <v>0</v>
      </c>
      <c r="D367" s="206">
        <v>0</v>
      </c>
      <c r="E367" s="206">
        <v>0</v>
      </c>
      <c r="F367" s="393">
        <f t="shared" si="20"/>
        <v>0</v>
      </c>
      <c r="G367" s="393">
        <f t="shared" si="21"/>
        <v>0</v>
      </c>
      <c r="H367" s="530" t="str">
        <f t="shared" si="22"/>
        <v>否</v>
      </c>
      <c r="I367" s="531" t="str">
        <f t="shared" si="23"/>
        <v>项</v>
      </c>
    </row>
    <row r="368" ht="36" customHeight="1" spans="1:9">
      <c r="A368" s="346">
        <v>2040703</v>
      </c>
      <c r="B368" s="341" t="s">
        <v>189</v>
      </c>
      <c r="C368" s="206">
        <v>0</v>
      </c>
      <c r="D368" s="206">
        <v>0</v>
      </c>
      <c r="E368" s="206">
        <v>0</v>
      </c>
      <c r="F368" s="393">
        <f t="shared" si="20"/>
        <v>0</v>
      </c>
      <c r="G368" s="393">
        <f t="shared" si="21"/>
        <v>0</v>
      </c>
      <c r="H368" s="530" t="str">
        <f t="shared" si="22"/>
        <v>否</v>
      </c>
      <c r="I368" s="531" t="str">
        <f t="shared" si="23"/>
        <v>项</v>
      </c>
    </row>
    <row r="369" ht="36" customHeight="1" spans="1:9">
      <c r="A369" s="346">
        <v>2040704</v>
      </c>
      <c r="B369" s="341" t="s">
        <v>394</v>
      </c>
      <c r="C369" s="206">
        <v>0</v>
      </c>
      <c r="D369" s="206">
        <v>0</v>
      </c>
      <c r="E369" s="206">
        <v>0</v>
      </c>
      <c r="F369" s="393">
        <f t="shared" si="20"/>
        <v>0</v>
      </c>
      <c r="G369" s="393">
        <f t="shared" si="21"/>
        <v>0</v>
      </c>
      <c r="H369" s="530" t="str">
        <f t="shared" si="22"/>
        <v>否</v>
      </c>
      <c r="I369" s="531" t="str">
        <f t="shared" si="23"/>
        <v>项</v>
      </c>
    </row>
    <row r="370" ht="36" customHeight="1" spans="1:9">
      <c r="A370" s="346">
        <v>2040705</v>
      </c>
      <c r="B370" s="341" t="s">
        <v>395</v>
      </c>
      <c r="C370" s="206">
        <v>0</v>
      </c>
      <c r="D370" s="206">
        <v>0</v>
      </c>
      <c r="E370" s="206">
        <v>0</v>
      </c>
      <c r="F370" s="393">
        <f t="shared" si="20"/>
        <v>0</v>
      </c>
      <c r="G370" s="393">
        <f t="shared" si="21"/>
        <v>0</v>
      </c>
      <c r="H370" s="530" t="str">
        <f t="shared" si="22"/>
        <v>否</v>
      </c>
      <c r="I370" s="531" t="str">
        <f t="shared" si="23"/>
        <v>项</v>
      </c>
    </row>
    <row r="371" ht="36" customHeight="1" spans="1:9">
      <c r="A371" s="346">
        <v>2040706</v>
      </c>
      <c r="B371" s="341" t="s">
        <v>396</v>
      </c>
      <c r="C371" s="206">
        <v>0</v>
      </c>
      <c r="D371" s="206">
        <v>0</v>
      </c>
      <c r="E371" s="206">
        <v>0</v>
      </c>
      <c r="F371" s="393">
        <f t="shared" si="20"/>
        <v>0</v>
      </c>
      <c r="G371" s="393">
        <f t="shared" si="21"/>
        <v>0</v>
      </c>
      <c r="H371" s="530" t="str">
        <f t="shared" si="22"/>
        <v>否</v>
      </c>
      <c r="I371" s="531" t="str">
        <f t="shared" si="23"/>
        <v>项</v>
      </c>
    </row>
    <row r="372" ht="36" customHeight="1" spans="1:9">
      <c r="A372" s="346">
        <v>2040707</v>
      </c>
      <c r="B372" s="341" t="s">
        <v>227</v>
      </c>
      <c r="C372" s="206">
        <v>0</v>
      </c>
      <c r="D372" s="206">
        <v>0</v>
      </c>
      <c r="E372" s="206">
        <v>0</v>
      </c>
      <c r="F372" s="393">
        <f t="shared" si="20"/>
        <v>0</v>
      </c>
      <c r="G372" s="393">
        <f t="shared" si="21"/>
        <v>0</v>
      </c>
      <c r="H372" s="530" t="str">
        <f t="shared" si="22"/>
        <v>否</v>
      </c>
      <c r="I372" s="531" t="str">
        <f t="shared" si="23"/>
        <v>项</v>
      </c>
    </row>
    <row r="373" ht="36" customHeight="1" spans="1:9">
      <c r="A373" s="346">
        <v>2040750</v>
      </c>
      <c r="B373" s="341" t="s">
        <v>196</v>
      </c>
      <c r="C373" s="206">
        <v>0</v>
      </c>
      <c r="D373" s="206">
        <v>0</v>
      </c>
      <c r="E373" s="206">
        <v>0</v>
      </c>
      <c r="F373" s="393">
        <f t="shared" si="20"/>
        <v>0</v>
      </c>
      <c r="G373" s="393">
        <f t="shared" si="21"/>
        <v>0</v>
      </c>
      <c r="H373" s="530" t="str">
        <f t="shared" si="22"/>
        <v>否</v>
      </c>
      <c r="I373" s="531" t="str">
        <f t="shared" si="23"/>
        <v>项</v>
      </c>
    </row>
    <row r="374" ht="36" customHeight="1" spans="1:9">
      <c r="A374" s="346">
        <v>2040799</v>
      </c>
      <c r="B374" s="341" t="s">
        <v>397</v>
      </c>
      <c r="C374" s="206">
        <v>0</v>
      </c>
      <c r="D374" s="206">
        <v>0</v>
      </c>
      <c r="E374" s="206">
        <v>0</v>
      </c>
      <c r="F374" s="393">
        <f t="shared" si="20"/>
        <v>0</v>
      </c>
      <c r="G374" s="393">
        <f t="shared" si="21"/>
        <v>0</v>
      </c>
      <c r="H374" s="530" t="str">
        <f t="shared" si="22"/>
        <v>否</v>
      </c>
      <c r="I374" s="531" t="str">
        <f t="shared" si="23"/>
        <v>项</v>
      </c>
    </row>
    <row r="375" ht="37.5" customHeight="1" spans="1:9">
      <c r="A375" s="346">
        <v>20408</v>
      </c>
      <c r="B375" s="202" t="s">
        <v>398</v>
      </c>
      <c r="C375" s="147">
        <f>SUM(C376:C384)</f>
        <v>0</v>
      </c>
      <c r="D375" s="147">
        <f>SUM(D376:D384)</f>
        <v>0</v>
      </c>
      <c r="E375" s="147">
        <f>SUM(E376:E384)</f>
        <v>0</v>
      </c>
      <c r="F375" s="393">
        <f t="shared" si="20"/>
        <v>0</v>
      </c>
      <c r="G375" s="393">
        <f t="shared" si="21"/>
        <v>0</v>
      </c>
      <c r="H375" s="530" t="str">
        <f t="shared" si="22"/>
        <v>否</v>
      </c>
      <c r="I375" s="531" t="str">
        <f t="shared" si="23"/>
        <v>款</v>
      </c>
    </row>
    <row r="376" ht="36" customHeight="1" spans="1:9">
      <c r="A376" s="346">
        <v>2040801</v>
      </c>
      <c r="B376" s="341" t="s">
        <v>187</v>
      </c>
      <c r="C376" s="206">
        <v>0</v>
      </c>
      <c r="D376" s="206">
        <v>0</v>
      </c>
      <c r="E376" s="206">
        <v>0</v>
      </c>
      <c r="F376" s="393">
        <f t="shared" si="20"/>
        <v>0</v>
      </c>
      <c r="G376" s="393">
        <f t="shared" si="21"/>
        <v>0</v>
      </c>
      <c r="H376" s="530" t="str">
        <f t="shared" si="22"/>
        <v>否</v>
      </c>
      <c r="I376" s="531" t="str">
        <f t="shared" si="23"/>
        <v>项</v>
      </c>
    </row>
    <row r="377" ht="36" customHeight="1" spans="1:9">
      <c r="A377" s="346">
        <v>2040802</v>
      </c>
      <c r="B377" s="341" t="s">
        <v>188</v>
      </c>
      <c r="C377" s="206">
        <v>0</v>
      </c>
      <c r="D377" s="206">
        <v>0</v>
      </c>
      <c r="E377" s="206">
        <v>0</v>
      </c>
      <c r="F377" s="393">
        <f t="shared" si="20"/>
        <v>0</v>
      </c>
      <c r="G377" s="393">
        <f t="shared" si="21"/>
        <v>0</v>
      </c>
      <c r="H377" s="530" t="str">
        <f t="shared" si="22"/>
        <v>否</v>
      </c>
      <c r="I377" s="531" t="str">
        <f t="shared" si="23"/>
        <v>项</v>
      </c>
    </row>
    <row r="378" ht="36" customHeight="1" spans="1:9">
      <c r="A378" s="346">
        <v>2040803</v>
      </c>
      <c r="B378" s="341" t="s">
        <v>189</v>
      </c>
      <c r="C378" s="206">
        <v>0</v>
      </c>
      <c r="D378" s="206">
        <v>0</v>
      </c>
      <c r="E378" s="206">
        <v>0</v>
      </c>
      <c r="F378" s="393">
        <f t="shared" si="20"/>
        <v>0</v>
      </c>
      <c r="G378" s="393">
        <f t="shared" si="21"/>
        <v>0</v>
      </c>
      <c r="H378" s="530" t="str">
        <f t="shared" si="22"/>
        <v>否</v>
      </c>
      <c r="I378" s="531" t="str">
        <f t="shared" si="23"/>
        <v>项</v>
      </c>
    </row>
    <row r="379" ht="36" customHeight="1" spans="1:9">
      <c r="A379" s="346">
        <v>2040804</v>
      </c>
      <c r="B379" s="341" t="s">
        <v>399</v>
      </c>
      <c r="C379" s="206">
        <v>0</v>
      </c>
      <c r="D379" s="206">
        <v>0</v>
      </c>
      <c r="E379" s="206">
        <v>0</v>
      </c>
      <c r="F379" s="393">
        <f t="shared" si="20"/>
        <v>0</v>
      </c>
      <c r="G379" s="393">
        <f t="shared" si="21"/>
        <v>0</v>
      </c>
      <c r="H379" s="530" t="str">
        <f t="shared" si="22"/>
        <v>否</v>
      </c>
      <c r="I379" s="531" t="str">
        <f t="shared" si="23"/>
        <v>项</v>
      </c>
    </row>
    <row r="380" ht="36" customHeight="1" spans="1:9">
      <c r="A380" s="346">
        <v>2040805</v>
      </c>
      <c r="B380" s="341" t="s">
        <v>400</v>
      </c>
      <c r="C380" s="206">
        <v>0</v>
      </c>
      <c r="D380" s="206">
        <v>0</v>
      </c>
      <c r="E380" s="206">
        <v>0</v>
      </c>
      <c r="F380" s="393">
        <f t="shared" si="20"/>
        <v>0</v>
      </c>
      <c r="G380" s="393">
        <f t="shared" si="21"/>
        <v>0</v>
      </c>
      <c r="H380" s="530" t="str">
        <f t="shared" si="22"/>
        <v>否</v>
      </c>
      <c r="I380" s="531" t="str">
        <f t="shared" si="23"/>
        <v>项</v>
      </c>
    </row>
    <row r="381" ht="36" customHeight="1" spans="1:9">
      <c r="A381" s="346">
        <v>2040806</v>
      </c>
      <c r="B381" s="341" t="s">
        <v>401</v>
      </c>
      <c r="C381" s="206">
        <v>0</v>
      </c>
      <c r="D381" s="206">
        <v>0</v>
      </c>
      <c r="E381" s="206">
        <v>0</v>
      </c>
      <c r="F381" s="393">
        <f t="shared" si="20"/>
        <v>0</v>
      </c>
      <c r="G381" s="393">
        <f t="shared" si="21"/>
        <v>0</v>
      </c>
      <c r="H381" s="530" t="str">
        <f t="shared" si="22"/>
        <v>否</v>
      </c>
      <c r="I381" s="531" t="str">
        <f t="shared" si="23"/>
        <v>项</v>
      </c>
    </row>
    <row r="382" ht="36" customHeight="1" spans="1:9">
      <c r="A382" s="346">
        <v>2040807</v>
      </c>
      <c r="B382" s="341" t="s">
        <v>227</v>
      </c>
      <c r="C382" s="206">
        <v>0</v>
      </c>
      <c r="D382" s="206">
        <v>0</v>
      </c>
      <c r="E382" s="206">
        <v>0</v>
      </c>
      <c r="F382" s="393">
        <f t="shared" si="20"/>
        <v>0</v>
      </c>
      <c r="G382" s="393">
        <f t="shared" si="21"/>
        <v>0</v>
      </c>
      <c r="H382" s="530" t="str">
        <f t="shared" si="22"/>
        <v>否</v>
      </c>
      <c r="I382" s="531" t="str">
        <f t="shared" si="23"/>
        <v>项</v>
      </c>
    </row>
    <row r="383" ht="36" customHeight="1" spans="1:9">
      <c r="A383" s="346">
        <v>2040850</v>
      </c>
      <c r="B383" s="341" t="s">
        <v>196</v>
      </c>
      <c r="C383" s="206">
        <v>0</v>
      </c>
      <c r="D383" s="206">
        <v>0</v>
      </c>
      <c r="E383" s="206">
        <v>0</v>
      </c>
      <c r="F383" s="393">
        <f t="shared" si="20"/>
        <v>0</v>
      </c>
      <c r="G383" s="393">
        <f t="shared" si="21"/>
        <v>0</v>
      </c>
      <c r="H383" s="530" t="str">
        <f t="shared" si="22"/>
        <v>否</v>
      </c>
      <c r="I383" s="531" t="str">
        <f t="shared" si="23"/>
        <v>项</v>
      </c>
    </row>
    <row r="384" ht="36" customHeight="1" spans="1:9">
      <c r="A384" s="346">
        <v>2040899</v>
      </c>
      <c r="B384" s="341" t="s">
        <v>402</v>
      </c>
      <c r="C384" s="206">
        <v>0</v>
      </c>
      <c r="D384" s="206">
        <v>0</v>
      </c>
      <c r="E384" s="206">
        <v>0</v>
      </c>
      <c r="F384" s="393">
        <f t="shared" si="20"/>
        <v>0</v>
      </c>
      <c r="G384" s="393">
        <f t="shared" si="21"/>
        <v>0</v>
      </c>
      <c r="H384" s="530" t="str">
        <f t="shared" si="22"/>
        <v>否</v>
      </c>
      <c r="I384" s="531" t="str">
        <f t="shared" si="23"/>
        <v>项</v>
      </c>
    </row>
    <row r="385" ht="37.5" customHeight="1" spans="1:9">
      <c r="A385" s="346">
        <v>20409</v>
      </c>
      <c r="B385" s="202" t="s">
        <v>403</v>
      </c>
      <c r="C385" s="147">
        <f>SUM(C386:C392)</f>
        <v>0</v>
      </c>
      <c r="D385" s="147">
        <f>SUM(D386:D392)</f>
        <v>0</v>
      </c>
      <c r="E385" s="147">
        <f>SUM(E386:E392)</f>
        <v>0</v>
      </c>
      <c r="F385" s="393">
        <f t="shared" si="20"/>
        <v>0</v>
      </c>
      <c r="G385" s="393">
        <f t="shared" si="21"/>
        <v>0</v>
      </c>
      <c r="H385" s="530" t="str">
        <f t="shared" si="22"/>
        <v>否</v>
      </c>
      <c r="I385" s="531" t="str">
        <f t="shared" si="23"/>
        <v>款</v>
      </c>
    </row>
    <row r="386" ht="36" customHeight="1" spans="1:9">
      <c r="A386" s="346">
        <v>2040901</v>
      </c>
      <c r="B386" s="341" t="s">
        <v>187</v>
      </c>
      <c r="C386" s="206">
        <v>0</v>
      </c>
      <c r="D386" s="206">
        <v>0</v>
      </c>
      <c r="E386" s="206">
        <v>0</v>
      </c>
      <c r="F386" s="393">
        <f t="shared" si="20"/>
        <v>0</v>
      </c>
      <c r="G386" s="393">
        <f t="shared" si="21"/>
        <v>0</v>
      </c>
      <c r="H386" s="530" t="str">
        <f t="shared" si="22"/>
        <v>否</v>
      </c>
      <c r="I386" s="531" t="str">
        <f t="shared" si="23"/>
        <v>项</v>
      </c>
    </row>
    <row r="387" ht="36" customHeight="1" spans="1:9">
      <c r="A387" s="346">
        <v>2040902</v>
      </c>
      <c r="B387" s="341" t="s">
        <v>188</v>
      </c>
      <c r="C387" s="206">
        <v>0</v>
      </c>
      <c r="D387" s="206">
        <v>0</v>
      </c>
      <c r="E387" s="206">
        <v>0</v>
      </c>
      <c r="F387" s="393">
        <f t="shared" si="20"/>
        <v>0</v>
      </c>
      <c r="G387" s="393">
        <f t="shared" si="21"/>
        <v>0</v>
      </c>
      <c r="H387" s="530" t="str">
        <f t="shared" si="22"/>
        <v>否</v>
      </c>
      <c r="I387" s="531" t="str">
        <f t="shared" si="23"/>
        <v>项</v>
      </c>
    </row>
    <row r="388" ht="36" customHeight="1" spans="1:9">
      <c r="A388" s="346">
        <v>2040903</v>
      </c>
      <c r="B388" s="341" t="s">
        <v>189</v>
      </c>
      <c r="C388" s="206">
        <v>0</v>
      </c>
      <c r="D388" s="206">
        <v>0</v>
      </c>
      <c r="E388" s="206">
        <v>0</v>
      </c>
      <c r="F388" s="393">
        <f t="shared" si="20"/>
        <v>0</v>
      </c>
      <c r="G388" s="393">
        <f t="shared" si="21"/>
        <v>0</v>
      </c>
      <c r="H388" s="530" t="str">
        <f t="shared" si="22"/>
        <v>否</v>
      </c>
      <c r="I388" s="531" t="str">
        <f t="shared" si="23"/>
        <v>项</v>
      </c>
    </row>
    <row r="389" ht="36" customHeight="1" spans="1:9">
      <c r="A389" s="346">
        <v>2040904</v>
      </c>
      <c r="B389" s="341" t="s">
        <v>404</v>
      </c>
      <c r="C389" s="206">
        <v>0</v>
      </c>
      <c r="D389" s="206">
        <v>0</v>
      </c>
      <c r="E389" s="206">
        <v>0</v>
      </c>
      <c r="F389" s="393">
        <f t="shared" ref="F389:F452" si="24">IFERROR(IF(C389&lt;0,"",IFERROR(E389/C389,0))*100,0)</f>
        <v>0</v>
      </c>
      <c r="G389" s="393">
        <f t="shared" ref="G389:G452" si="25">IFERROR(IF(D389&lt;0,"",IFERROR(E389/D389,0))*100,0)</f>
        <v>0</v>
      </c>
      <c r="H389" s="530" t="str">
        <f t="shared" ref="H389:H452" si="26">IF(LEN(A389)=3,"是",IF(B389&lt;&gt;"",IF(SUM(C389:E389)&lt;&gt;0,"是","否"),"是"))</f>
        <v>否</v>
      </c>
      <c r="I389" s="531" t="str">
        <f t="shared" ref="I389:I452" si="27">IF(LEN(A389)=3,"类",IF(LEN(A389)=5,"款","项"))</f>
        <v>项</v>
      </c>
    </row>
    <row r="390" ht="36" customHeight="1" spans="1:9">
      <c r="A390" s="346">
        <v>2040905</v>
      </c>
      <c r="B390" s="341" t="s">
        <v>405</v>
      </c>
      <c r="C390" s="206">
        <v>0</v>
      </c>
      <c r="D390" s="206">
        <v>0</v>
      </c>
      <c r="E390" s="206">
        <v>0</v>
      </c>
      <c r="F390" s="393">
        <f t="shared" si="24"/>
        <v>0</v>
      </c>
      <c r="G390" s="393">
        <f t="shared" si="25"/>
        <v>0</v>
      </c>
      <c r="H390" s="530" t="str">
        <f t="shared" si="26"/>
        <v>否</v>
      </c>
      <c r="I390" s="531" t="str">
        <f t="shared" si="27"/>
        <v>项</v>
      </c>
    </row>
    <row r="391" ht="36" customHeight="1" spans="1:9">
      <c r="A391" s="346">
        <v>2040950</v>
      </c>
      <c r="B391" s="341" t="s">
        <v>196</v>
      </c>
      <c r="C391" s="206">
        <v>0</v>
      </c>
      <c r="D391" s="206">
        <v>0</v>
      </c>
      <c r="E391" s="206">
        <v>0</v>
      </c>
      <c r="F391" s="393">
        <f t="shared" si="24"/>
        <v>0</v>
      </c>
      <c r="G391" s="393">
        <f t="shared" si="25"/>
        <v>0</v>
      </c>
      <c r="H391" s="530" t="str">
        <f t="shared" si="26"/>
        <v>否</v>
      </c>
      <c r="I391" s="531" t="str">
        <f t="shared" si="27"/>
        <v>项</v>
      </c>
    </row>
    <row r="392" ht="36" customHeight="1" spans="1:9">
      <c r="A392" s="346">
        <v>2040999</v>
      </c>
      <c r="B392" s="341" t="s">
        <v>406</v>
      </c>
      <c r="C392" s="206">
        <v>0</v>
      </c>
      <c r="D392" s="206">
        <v>0</v>
      </c>
      <c r="E392" s="206">
        <v>0</v>
      </c>
      <c r="F392" s="393">
        <f t="shared" si="24"/>
        <v>0</v>
      </c>
      <c r="G392" s="393">
        <f t="shared" si="25"/>
        <v>0</v>
      </c>
      <c r="H392" s="530" t="str">
        <f t="shared" si="26"/>
        <v>否</v>
      </c>
      <c r="I392" s="531" t="str">
        <f t="shared" si="27"/>
        <v>项</v>
      </c>
    </row>
    <row r="393" ht="37.5" customHeight="1" spans="1:9">
      <c r="A393" s="346">
        <v>20410</v>
      </c>
      <c r="B393" s="202" t="s">
        <v>407</v>
      </c>
      <c r="C393" s="147">
        <f>SUM(C394:C398)</f>
        <v>0</v>
      </c>
      <c r="D393" s="147">
        <f>SUM(D394:D398)</f>
        <v>0</v>
      </c>
      <c r="E393" s="147">
        <f>SUM(E394:E398)</f>
        <v>0</v>
      </c>
      <c r="F393" s="393">
        <f t="shared" si="24"/>
        <v>0</v>
      </c>
      <c r="G393" s="393">
        <f t="shared" si="25"/>
        <v>0</v>
      </c>
      <c r="H393" s="530" t="str">
        <f t="shared" si="26"/>
        <v>否</v>
      </c>
      <c r="I393" s="531" t="str">
        <f t="shared" si="27"/>
        <v>款</v>
      </c>
    </row>
    <row r="394" ht="36" customHeight="1" spans="1:9">
      <c r="A394" s="346">
        <v>2041001</v>
      </c>
      <c r="B394" s="341" t="s">
        <v>187</v>
      </c>
      <c r="C394" s="206">
        <v>0</v>
      </c>
      <c r="D394" s="206">
        <v>0</v>
      </c>
      <c r="E394" s="206">
        <v>0</v>
      </c>
      <c r="F394" s="393">
        <f t="shared" si="24"/>
        <v>0</v>
      </c>
      <c r="G394" s="393">
        <f t="shared" si="25"/>
        <v>0</v>
      </c>
      <c r="H394" s="530" t="str">
        <f t="shared" si="26"/>
        <v>否</v>
      </c>
      <c r="I394" s="531" t="str">
        <f t="shared" si="27"/>
        <v>项</v>
      </c>
    </row>
    <row r="395" ht="36" customHeight="1" spans="1:9">
      <c r="A395" s="346">
        <v>2041002</v>
      </c>
      <c r="B395" s="341" t="s">
        <v>188</v>
      </c>
      <c r="C395" s="206">
        <v>0</v>
      </c>
      <c r="D395" s="206">
        <v>0</v>
      </c>
      <c r="E395" s="206">
        <v>0</v>
      </c>
      <c r="F395" s="393">
        <f t="shared" si="24"/>
        <v>0</v>
      </c>
      <c r="G395" s="393">
        <f t="shared" si="25"/>
        <v>0</v>
      </c>
      <c r="H395" s="530" t="str">
        <f t="shared" si="26"/>
        <v>否</v>
      </c>
      <c r="I395" s="531" t="str">
        <f t="shared" si="27"/>
        <v>项</v>
      </c>
    </row>
    <row r="396" ht="36" customHeight="1" spans="1:9">
      <c r="A396" s="346">
        <v>2041006</v>
      </c>
      <c r="B396" s="341" t="s">
        <v>227</v>
      </c>
      <c r="C396" s="206">
        <v>0</v>
      </c>
      <c r="D396" s="206">
        <v>0</v>
      </c>
      <c r="E396" s="206">
        <v>0</v>
      </c>
      <c r="F396" s="393">
        <f t="shared" si="24"/>
        <v>0</v>
      </c>
      <c r="G396" s="393">
        <f t="shared" si="25"/>
        <v>0</v>
      </c>
      <c r="H396" s="530" t="str">
        <f t="shared" si="26"/>
        <v>否</v>
      </c>
      <c r="I396" s="531" t="str">
        <f t="shared" si="27"/>
        <v>项</v>
      </c>
    </row>
    <row r="397" ht="36" customHeight="1" spans="1:9">
      <c r="A397" s="346">
        <v>2041007</v>
      </c>
      <c r="B397" s="341" t="s">
        <v>408</v>
      </c>
      <c r="C397" s="206">
        <v>0</v>
      </c>
      <c r="D397" s="206">
        <v>0</v>
      </c>
      <c r="E397" s="206">
        <v>0</v>
      </c>
      <c r="F397" s="393">
        <f t="shared" si="24"/>
        <v>0</v>
      </c>
      <c r="G397" s="393">
        <f t="shared" si="25"/>
        <v>0</v>
      </c>
      <c r="H397" s="530" t="str">
        <f t="shared" si="26"/>
        <v>否</v>
      </c>
      <c r="I397" s="531" t="str">
        <f t="shared" si="27"/>
        <v>项</v>
      </c>
    </row>
    <row r="398" ht="36" customHeight="1" spans="1:9">
      <c r="A398" s="346">
        <v>2041099</v>
      </c>
      <c r="B398" s="341" t="s">
        <v>409</v>
      </c>
      <c r="C398" s="206">
        <v>0</v>
      </c>
      <c r="D398" s="206">
        <v>0</v>
      </c>
      <c r="E398" s="206">
        <v>0</v>
      </c>
      <c r="F398" s="393">
        <f t="shared" si="24"/>
        <v>0</v>
      </c>
      <c r="G398" s="393">
        <f t="shared" si="25"/>
        <v>0</v>
      </c>
      <c r="H398" s="530" t="str">
        <f t="shared" si="26"/>
        <v>否</v>
      </c>
      <c r="I398" s="531" t="str">
        <f t="shared" si="27"/>
        <v>项</v>
      </c>
    </row>
    <row r="399" ht="18" customHeight="1" spans="1:9">
      <c r="A399" s="346">
        <v>20499</v>
      </c>
      <c r="B399" s="202" t="s">
        <v>410</v>
      </c>
      <c r="C399" s="147">
        <f>SUM(C400:C401)</f>
        <v>59</v>
      </c>
      <c r="D399" s="147">
        <f>SUM(D400:D401)</f>
        <v>40</v>
      </c>
      <c r="E399" s="147">
        <f>SUM(E400:E401)</f>
        <v>89</v>
      </c>
      <c r="F399" s="393">
        <f t="shared" si="24"/>
        <v>150.847457627119</v>
      </c>
      <c r="G399" s="393">
        <f t="shared" si="25"/>
        <v>222.5</v>
      </c>
      <c r="H399" s="530" t="str">
        <f t="shared" si="26"/>
        <v>是</v>
      </c>
      <c r="I399" s="531" t="str">
        <f t="shared" si="27"/>
        <v>款</v>
      </c>
    </row>
    <row r="400" ht="18" customHeight="1" spans="1:9">
      <c r="A400" s="534">
        <v>2049902</v>
      </c>
      <c r="B400" s="341" t="s">
        <v>411</v>
      </c>
      <c r="C400" s="206">
        <v>41</v>
      </c>
      <c r="D400" s="206">
        <v>40</v>
      </c>
      <c r="E400" s="206">
        <v>19</v>
      </c>
      <c r="F400" s="393">
        <f t="shared" si="24"/>
        <v>46.3414634146341</v>
      </c>
      <c r="G400" s="393">
        <f t="shared" si="25"/>
        <v>47.5</v>
      </c>
      <c r="H400" s="530" t="str">
        <f t="shared" si="26"/>
        <v>是</v>
      </c>
      <c r="I400" s="531" t="str">
        <f t="shared" si="27"/>
        <v>项</v>
      </c>
    </row>
    <row r="401" ht="18" customHeight="1" spans="1:14">
      <c r="A401" s="535">
        <v>2049999</v>
      </c>
      <c r="B401" s="341" t="s">
        <v>410</v>
      </c>
      <c r="C401" s="206">
        <v>18</v>
      </c>
      <c r="D401" s="206">
        <v>0</v>
      </c>
      <c r="E401" s="206">
        <v>70</v>
      </c>
      <c r="F401" s="393">
        <f t="shared" si="24"/>
        <v>388.888888888889</v>
      </c>
      <c r="G401" s="393">
        <f t="shared" si="25"/>
        <v>0</v>
      </c>
      <c r="H401" s="530" t="str">
        <f t="shared" si="26"/>
        <v>是</v>
      </c>
      <c r="I401" s="531" t="str">
        <f t="shared" si="27"/>
        <v>项</v>
      </c>
    </row>
    <row r="402" ht="18" customHeight="1" spans="1:14">
      <c r="A402" s="529">
        <v>205</v>
      </c>
      <c r="B402" s="469" t="s">
        <v>142</v>
      </c>
      <c r="C402" s="216">
        <f>SUM(C403,C408,C415,C421,C427,C431,C435,C439,C445,C452)</f>
        <v>39774</v>
      </c>
      <c r="D402" s="216">
        <f>SUM(D403,D408,D415,D421,D427,D431,D435,D439,D445,D452)</f>
        <v>48515</v>
      </c>
      <c r="E402" s="216">
        <f>SUM(E403,E408,E415,E421,E427,E431,E435,E439,E445,E452)</f>
        <v>43964</v>
      </c>
      <c r="F402" s="389">
        <f t="shared" si="24"/>
        <v>110.534520038216</v>
      </c>
      <c r="G402" s="389">
        <f t="shared" si="25"/>
        <v>90.6193960630733</v>
      </c>
      <c r="H402" s="530" t="str">
        <f t="shared" si="26"/>
        <v>是</v>
      </c>
      <c r="I402" s="531" t="str">
        <f t="shared" si="27"/>
        <v>类</v>
      </c>
      <c r="K402" s="411"/>
      <c r="N402" s="411"/>
    </row>
    <row r="403" ht="18" customHeight="1" spans="1:14">
      <c r="A403" s="346">
        <v>20501</v>
      </c>
      <c r="B403" s="202" t="s">
        <v>412</v>
      </c>
      <c r="C403" s="147">
        <f>SUM(C404:C407)</f>
        <v>543</v>
      </c>
      <c r="D403" s="147">
        <f>SUM(D404:D407)</f>
        <v>799</v>
      </c>
      <c r="E403" s="147">
        <f>SUM(E404:E407)</f>
        <v>774</v>
      </c>
      <c r="F403" s="393">
        <f t="shared" si="24"/>
        <v>142.541436464088</v>
      </c>
      <c r="G403" s="393">
        <f t="shared" si="25"/>
        <v>96.8710888610763</v>
      </c>
      <c r="H403" s="530" t="str">
        <f t="shared" si="26"/>
        <v>是</v>
      </c>
      <c r="I403" s="531" t="str">
        <f t="shared" si="27"/>
        <v>款</v>
      </c>
    </row>
    <row r="404" ht="18" customHeight="1" spans="1:14">
      <c r="A404" s="346">
        <v>2050101</v>
      </c>
      <c r="B404" s="341" t="s">
        <v>187</v>
      </c>
      <c r="C404" s="206">
        <v>183</v>
      </c>
      <c r="D404" s="206">
        <v>232</v>
      </c>
      <c r="E404" s="206">
        <v>199</v>
      </c>
      <c r="F404" s="393">
        <f t="shared" si="24"/>
        <v>108.743169398907</v>
      </c>
      <c r="G404" s="393">
        <f t="shared" si="25"/>
        <v>85.7758620689655</v>
      </c>
      <c r="H404" s="530" t="str">
        <f t="shared" si="26"/>
        <v>是</v>
      </c>
      <c r="I404" s="531" t="str">
        <f t="shared" si="27"/>
        <v>项</v>
      </c>
    </row>
    <row r="405" ht="36" customHeight="1" spans="1:14">
      <c r="A405" s="346">
        <v>2050102</v>
      </c>
      <c r="B405" s="341" t="s">
        <v>188</v>
      </c>
      <c r="C405" s="206">
        <v>0</v>
      </c>
      <c r="D405" s="206">
        <v>0</v>
      </c>
      <c r="E405" s="206">
        <v>0</v>
      </c>
      <c r="F405" s="393">
        <f t="shared" si="24"/>
        <v>0</v>
      </c>
      <c r="G405" s="393">
        <f t="shared" si="25"/>
        <v>0</v>
      </c>
      <c r="H405" s="530" t="str">
        <f t="shared" si="26"/>
        <v>否</v>
      </c>
      <c r="I405" s="531" t="str">
        <f t="shared" si="27"/>
        <v>项</v>
      </c>
    </row>
    <row r="406" ht="36" customHeight="1" spans="1:14">
      <c r="A406" s="346">
        <v>2050103</v>
      </c>
      <c r="B406" s="341" t="s">
        <v>189</v>
      </c>
      <c r="C406" s="206">
        <v>0</v>
      </c>
      <c r="D406" s="206">
        <v>0</v>
      </c>
      <c r="E406" s="206">
        <v>0</v>
      </c>
      <c r="F406" s="393">
        <f t="shared" si="24"/>
        <v>0</v>
      </c>
      <c r="G406" s="393">
        <f t="shared" si="25"/>
        <v>0</v>
      </c>
      <c r="H406" s="530" t="str">
        <f t="shared" si="26"/>
        <v>否</v>
      </c>
      <c r="I406" s="531" t="str">
        <f t="shared" si="27"/>
        <v>项</v>
      </c>
    </row>
    <row r="407" ht="18" customHeight="1" spans="1:14">
      <c r="A407" s="346">
        <v>2050199</v>
      </c>
      <c r="B407" s="341" t="s">
        <v>413</v>
      </c>
      <c r="C407" s="206">
        <v>360</v>
      </c>
      <c r="D407" s="206">
        <v>567</v>
      </c>
      <c r="E407" s="206">
        <v>575</v>
      </c>
      <c r="F407" s="393">
        <f t="shared" si="24"/>
        <v>159.722222222222</v>
      </c>
      <c r="G407" s="393">
        <f t="shared" si="25"/>
        <v>101.410934744268</v>
      </c>
      <c r="H407" s="530" t="str">
        <f t="shared" si="26"/>
        <v>是</v>
      </c>
      <c r="I407" s="531" t="str">
        <f t="shared" si="27"/>
        <v>项</v>
      </c>
    </row>
    <row r="408" ht="18" customHeight="1" spans="1:14">
      <c r="A408" s="346">
        <v>20502</v>
      </c>
      <c r="B408" s="202" t="s">
        <v>414</v>
      </c>
      <c r="C408" s="147">
        <f>SUM(C409:C414)</f>
        <v>37856</v>
      </c>
      <c r="D408" s="147">
        <f>SUM(D409:D414)</f>
        <v>45669</v>
      </c>
      <c r="E408" s="147">
        <f>SUM(E409:E414)</f>
        <v>41395</v>
      </c>
      <c r="F408" s="393">
        <f t="shared" si="24"/>
        <v>109.3485841082</v>
      </c>
      <c r="G408" s="393">
        <f t="shared" si="25"/>
        <v>90.6413540913968</v>
      </c>
      <c r="H408" s="530" t="str">
        <f t="shared" si="26"/>
        <v>是</v>
      </c>
      <c r="I408" s="531" t="str">
        <f t="shared" si="27"/>
        <v>款</v>
      </c>
    </row>
    <row r="409" ht="18" customHeight="1" spans="1:14">
      <c r="A409" s="346">
        <v>2050201</v>
      </c>
      <c r="B409" s="341" t="s">
        <v>415</v>
      </c>
      <c r="C409" s="206">
        <v>1434</v>
      </c>
      <c r="D409" s="206">
        <v>3677</v>
      </c>
      <c r="E409" s="206">
        <v>2128</v>
      </c>
      <c r="F409" s="393">
        <f t="shared" si="24"/>
        <v>148.39609483961</v>
      </c>
      <c r="G409" s="393">
        <f t="shared" si="25"/>
        <v>57.87326624966</v>
      </c>
      <c r="H409" s="530" t="str">
        <f t="shared" si="26"/>
        <v>是</v>
      </c>
      <c r="I409" s="531" t="str">
        <f t="shared" si="27"/>
        <v>项</v>
      </c>
    </row>
    <row r="410" ht="18" customHeight="1" spans="1:14">
      <c r="A410" s="346">
        <v>2050202</v>
      </c>
      <c r="B410" s="341" t="s">
        <v>416</v>
      </c>
      <c r="C410" s="206">
        <v>20540</v>
      </c>
      <c r="D410" s="206">
        <v>23577</v>
      </c>
      <c r="E410" s="206">
        <v>21528</v>
      </c>
      <c r="F410" s="393">
        <f t="shared" si="24"/>
        <v>104.810126582278</v>
      </c>
      <c r="G410" s="393">
        <f t="shared" si="25"/>
        <v>91.3093268863723</v>
      </c>
      <c r="H410" s="530" t="str">
        <f t="shared" si="26"/>
        <v>是</v>
      </c>
      <c r="I410" s="531" t="str">
        <f t="shared" si="27"/>
        <v>项</v>
      </c>
    </row>
    <row r="411" ht="18" customHeight="1" spans="1:14">
      <c r="A411" s="346">
        <v>2050203</v>
      </c>
      <c r="B411" s="341" t="s">
        <v>417</v>
      </c>
      <c r="C411" s="206">
        <v>10127</v>
      </c>
      <c r="D411" s="206">
        <v>11606</v>
      </c>
      <c r="E411" s="206">
        <v>11325</v>
      </c>
      <c r="F411" s="393">
        <f t="shared" si="24"/>
        <v>111.829762022317</v>
      </c>
      <c r="G411" s="393">
        <f t="shared" si="25"/>
        <v>97.5788385317939</v>
      </c>
      <c r="H411" s="530" t="str">
        <f t="shared" si="26"/>
        <v>是</v>
      </c>
      <c r="I411" s="531" t="str">
        <f t="shared" si="27"/>
        <v>项</v>
      </c>
    </row>
    <row r="412" ht="18" customHeight="1" spans="1:14">
      <c r="A412" s="346">
        <v>2050204</v>
      </c>
      <c r="B412" s="341" t="s">
        <v>418</v>
      </c>
      <c r="C412" s="206">
        <v>5524</v>
      </c>
      <c r="D412" s="206">
        <v>6609</v>
      </c>
      <c r="E412" s="206">
        <v>6358</v>
      </c>
      <c r="F412" s="393">
        <f t="shared" si="24"/>
        <v>115.097755249819</v>
      </c>
      <c r="G412" s="393">
        <f t="shared" si="25"/>
        <v>96.2021485852625</v>
      </c>
      <c r="H412" s="530" t="str">
        <f t="shared" si="26"/>
        <v>是</v>
      </c>
      <c r="I412" s="531" t="str">
        <f t="shared" si="27"/>
        <v>项</v>
      </c>
    </row>
    <row r="413" ht="36" customHeight="1" spans="1:14">
      <c r="A413" s="346">
        <v>2050205</v>
      </c>
      <c r="B413" s="341" t="s">
        <v>419</v>
      </c>
      <c r="C413" s="206">
        <v>0</v>
      </c>
      <c r="D413" s="206">
        <v>0</v>
      </c>
      <c r="E413" s="206">
        <v>0</v>
      </c>
      <c r="F413" s="393">
        <f t="shared" si="24"/>
        <v>0</v>
      </c>
      <c r="G413" s="393">
        <f t="shared" si="25"/>
        <v>0</v>
      </c>
      <c r="H413" s="530" t="str">
        <f t="shared" si="26"/>
        <v>否</v>
      </c>
      <c r="I413" s="531" t="str">
        <f t="shared" si="27"/>
        <v>项</v>
      </c>
    </row>
    <row r="414" ht="18" customHeight="1" spans="1:14">
      <c r="A414" s="346">
        <v>2050299</v>
      </c>
      <c r="B414" s="341" t="s">
        <v>420</v>
      </c>
      <c r="C414" s="206">
        <v>231</v>
      </c>
      <c r="D414" s="206">
        <v>200</v>
      </c>
      <c r="E414" s="206">
        <v>56</v>
      </c>
      <c r="F414" s="393">
        <f t="shared" si="24"/>
        <v>24.2424242424242</v>
      </c>
      <c r="G414" s="393">
        <f t="shared" si="25"/>
        <v>28</v>
      </c>
      <c r="H414" s="530" t="str">
        <f t="shared" si="26"/>
        <v>是</v>
      </c>
      <c r="I414" s="531" t="str">
        <f t="shared" si="27"/>
        <v>项</v>
      </c>
    </row>
    <row r="415" ht="18" customHeight="1" spans="1:14">
      <c r="A415" s="346">
        <v>20503</v>
      </c>
      <c r="B415" s="202" t="s">
        <v>421</v>
      </c>
      <c r="C415" s="147">
        <f>SUM(C416:C420)</f>
        <v>810</v>
      </c>
      <c r="D415" s="147">
        <f>SUM(D416:D420)</f>
        <v>917</v>
      </c>
      <c r="E415" s="147">
        <f>SUM(E416:E420)</f>
        <v>886</v>
      </c>
      <c r="F415" s="393">
        <f t="shared" si="24"/>
        <v>109.382716049383</v>
      </c>
      <c r="G415" s="393">
        <f t="shared" si="25"/>
        <v>96.6194111232279</v>
      </c>
      <c r="H415" s="530" t="str">
        <f t="shared" si="26"/>
        <v>是</v>
      </c>
      <c r="I415" s="531" t="str">
        <f t="shared" si="27"/>
        <v>款</v>
      </c>
    </row>
    <row r="416" ht="36" customHeight="1" spans="1:14">
      <c r="A416" s="346">
        <v>2050301</v>
      </c>
      <c r="B416" s="341" t="s">
        <v>422</v>
      </c>
      <c r="C416" s="206">
        <v>0</v>
      </c>
      <c r="D416" s="206">
        <v>0</v>
      </c>
      <c r="E416" s="206">
        <v>0</v>
      </c>
      <c r="F416" s="393">
        <f t="shared" si="24"/>
        <v>0</v>
      </c>
      <c r="G416" s="393">
        <f t="shared" si="25"/>
        <v>0</v>
      </c>
      <c r="H416" s="530" t="str">
        <f t="shared" si="26"/>
        <v>否</v>
      </c>
      <c r="I416" s="531" t="str">
        <f t="shared" si="27"/>
        <v>项</v>
      </c>
    </row>
    <row r="417" ht="18" customHeight="1" spans="1:9">
      <c r="A417" s="346">
        <v>2050302</v>
      </c>
      <c r="B417" s="341" t="s">
        <v>423</v>
      </c>
      <c r="C417" s="206">
        <v>810</v>
      </c>
      <c r="D417" s="206">
        <v>917</v>
      </c>
      <c r="E417" s="206">
        <v>886</v>
      </c>
      <c r="F417" s="393">
        <f t="shared" si="24"/>
        <v>109.382716049383</v>
      </c>
      <c r="G417" s="393">
        <f t="shared" si="25"/>
        <v>96.6194111232279</v>
      </c>
      <c r="H417" s="530" t="str">
        <f t="shared" si="26"/>
        <v>是</v>
      </c>
      <c r="I417" s="531" t="str">
        <f t="shared" si="27"/>
        <v>项</v>
      </c>
    </row>
    <row r="418" ht="36" customHeight="1" spans="1:9">
      <c r="A418" s="346">
        <v>2050303</v>
      </c>
      <c r="B418" s="341" t="s">
        <v>424</v>
      </c>
      <c r="C418" s="206">
        <v>0</v>
      </c>
      <c r="D418" s="206">
        <v>0</v>
      </c>
      <c r="E418" s="206">
        <v>0</v>
      </c>
      <c r="F418" s="393">
        <f t="shared" si="24"/>
        <v>0</v>
      </c>
      <c r="G418" s="393">
        <f t="shared" si="25"/>
        <v>0</v>
      </c>
      <c r="H418" s="530" t="str">
        <f t="shared" si="26"/>
        <v>否</v>
      </c>
      <c r="I418" s="531" t="str">
        <f t="shared" si="27"/>
        <v>项</v>
      </c>
    </row>
    <row r="419" ht="36" customHeight="1" spans="1:9">
      <c r="A419" s="346">
        <v>2050305</v>
      </c>
      <c r="B419" s="341" t="s">
        <v>425</v>
      </c>
      <c r="C419" s="206">
        <v>0</v>
      </c>
      <c r="D419" s="206">
        <v>0</v>
      </c>
      <c r="E419" s="206">
        <v>0</v>
      </c>
      <c r="F419" s="393">
        <f t="shared" si="24"/>
        <v>0</v>
      </c>
      <c r="G419" s="393">
        <f t="shared" si="25"/>
        <v>0</v>
      </c>
      <c r="H419" s="530" t="str">
        <f t="shared" si="26"/>
        <v>否</v>
      </c>
      <c r="I419" s="531" t="str">
        <f t="shared" si="27"/>
        <v>项</v>
      </c>
    </row>
    <row r="420" ht="36" customHeight="1" spans="1:9">
      <c r="A420" s="346">
        <v>2050399</v>
      </c>
      <c r="B420" s="341" t="s">
        <v>426</v>
      </c>
      <c r="C420" s="206">
        <v>0</v>
      </c>
      <c r="D420" s="206">
        <v>0</v>
      </c>
      <c r="E420" s="206">
        <v>0</v>
      </c>
      <c r="F420" s="393">
        <f t="shared" si="24"/>
        <v>0</v>
      </c>
      <c r="G420" s="393">
        <f t="shared" si="25"/>
        <v>0</v>
      </c>
      <c r="H420" s="530" t="str">
        <f t="shared" si="26"/>
        <v>否</v>
      </c>
      <c r="I420" s="531" t="str">
        <f t="shared" si="27"/>
        <v>项</v>
      </c>
    </row>
    <row r="421" ht="37.5" customHeight="1" spans="1:9">
      <c r="A421" s="346">
        <v>20504</v>
      </c>
      <c r="B421" s="202" t="s">
        <v>427</v>
      </c>
      <c r="C421" s="147">
        <f>SUM(C422:C426)</f>
        <v>0</v>
      </c>
      <c r="D421" s="147">
        <f>SUM(D422:D426)</f>
        <v>0</v>
      </c>
      <c r="E421" s="147">
        <f>SUM(E422:E426)</f>
        <v>0</v>
      </c>
      <c r="F421" s="393">
        <f t="shared" si="24"/>
        <v>0</v>
      </c>
      <c r="G421" s="393">
        <f t="shared" si="25"/>
        <v>0</v>
      </c>
      <c r="H421" s="530" t="str">
        <f t="shared" si="26"/>
        <v>否</v>
      </c>
      <c r="I421" s="531" t="str">
        <f t="shared" si="27"/>
        <v>款</v>
      </c>
    </row>
    <row r="422" ht="36" customHeight="1" spans="1:9">
      <c r="A422" s="346">
        <v>2050401</v>
      </c>
      <c r="B422" s="341" t="s">
        <v>428</v>
      </c>
      <c r="C422" s="206">
        <v>0</v>
      </c>
      <c r="D422" s="206">
        <v>0</v>
      </c>
      <c r="E422" s="206">
        <v>0</v>
      </c>
      <c r="F422" s="393">
        <f t="shared" si="24"/>
        <v>0</v>
      </c>
      <c r="G422" s="393">
        <f t="shared" si="25"/>
        <v>0</v>
      </c>
      <c r="H422" s="530" t="str">
        <f t="shared" si="26"/>
        <v>否</v>
      </c>
      <c r="I422" s="531" t="str">
        <f t="shared" si="27"/>
        <v>项</v>
      </c>
    </row>
    <row r="423" ht="36" customHeight="1" spans="1:9">
      <c r="A423" s="346">
        <v>2050402</v>
      </c>
      <c r="B423" s="341" t="s">
        <v>429</v>
      </c>
      <c r="C423" s="206">
        <v>0</v>
      </c>
      <c r="D423" s="206">
        <v>0</v>
      </c>
      <c r="E423" s="206">
        <v>0</v>
      </c>
      <c r="F423" s="393">
        <f t="shared" si="24"/>
        <v>0</v>
      </c>
      <c r="G423" s="393">
        <f t="shared" si="25"/>
        <v>0</v>
      </c>
      <c r="H423" s="530" t="str">
        <f t="shared" si="26"/>
        <v>否</v>
      </c>
      <c r="I423" s="531" t="str">
        <f t="shared" si="27"/>
        <v>项</v>
      </c>
    </row>
    <row r="424" ht="36" customHeight="1" spans="1:9">
      <c r="A424" s="346">
        <v>2050403</v>
      </c>
      <c r="B424" s="341" t="s">
        <v>430</v>
      </c>
      <c r="C424" s="206">
        <v>0</v>
      </c>
      <c r="D424" s="206">
        <v>0</v>
      </c>
      <c r="E424" s="206">
        <v>0</v>
      </c>
      <c r="F424" s="393">
        <f t="shared" si="24"/>
        <v>0</v>
      </c>
      <c r="G424" s="393">
        <f t="shared" si="25"/>
        <v>0</v>
      </c>
      <c r="H424" s="530" t="str">
        <f t="shared" si="26"/>
        <v>否</v>
      </c>
      <c r="I424" s="531" t="str">
        <f t="shared" si="27"/>
        <v>项</v>
      </c>
    </row>
    <row r="425" ht="36" customHeight="1" spans="1:9">
      <c r="A425" s="346">
        <v>2050404</v>
      </c>
      <c r="B425" s="341" t="s">
        <v>431</v>
      </c>
      <c r="C425" s="206">
        <v>0</v>
      </c>
      <c r="D425" s="206">
        <v>0</v>
      </c>
      <c r="E425" s="206">
        <v>0</v>
      </c>
      <c r="F425" s="393">
        <f t="shared" si="24"/>
        <v>0</v>
      </c>
      <c r="G425" s="393">
        <f t="shared" si="25"/>
        <v>0</v>
      </c>
      <c r="H425" s="530" t="str">
        <f t="shared" si="26"/>
        <v>否</v>
      </c>
      <c r="I425" s="531" t="str">
        <f t="shared" si="27"/>
        <v>项</v>
      </c>
    </row>
    <row r="426" ht="36" customHeight="1" spans="1:9">
      <c r="A426" s="346">
        <v>2050499</v>
      </c>
      <c r="B426" s="341" t="s">
        <v>432</v>
      </c>
      <c r="C426" s="206">
        <v>0</v>
      </c>
      <c r="D426" s="206">
        <v>0</v>
      </c>
      <c r="E426" s="206">
        <v>0</v>
      </c>
      <c r="F426" s="393">
        <f t="shared" si="24"/>
        <v>0</v>
      </c>
      <c r="G426" s="393">
        <f t="shared" si="25"/>
        <v>0</v>
      </c>
      <c r="H426" s="530" t="str">
        <f t="shared" si="26"/>
        <v>否</v>
      </c>
      <c r="I426" s="531" t="str">
        <f t="shared" si="27"/>
        <v>项</v>
      </c>
    </row>
    <row r="427" ht="37.5" customHeight="1" spans="1:9">
      <c r="A427" s="346">
        <v>20505</v>
      </c>
      <c r="B427" s="202" t="s">
        <v>433</v>
      </c>
      <c r="C427" s="147">
        <f>SUM(C428:C430)</f>
        <v>0</v>
      </c>
      <c r="D427" s="147">
        <f>SUM(D428:D430)</f>
        <v>0</v>
      </c>
      <c r="E427" s="147">
        <f>SUM(E428:E430)</f>
        <v>0</v>
      </c>
      <c r="F427" s="393">
        <f t="shared" si="24"/>
        <v>0</v>
      </c>
      <c r="G427" s="393">
        <f t="shared" si="25"/>
        <v>0</v>
      </c>
      <c r="H427" s="530" t="str">
        <f t="shared" si="26"/>
        <v>否</v>
      </c>
      <c r="I427" s="531" t="str">
        <f t="shared" si="27"/>
        <v>款</v>
      </c>
    </row>
    <row r="428" ht="36" customHeight="1" spans="1:9">
      <c r="A428" s="346">
        <v>2050501</v>
      </c>
      <c r="B428" s="341" t="s">
        <v>434</v>
      </c>
      <c r="C428" s="206">
        <v>0</v>
      </c>
      <c r="D428" s="206">
        <v>0</v>
      </c>
      <c r="E428" s="206">
        <v>0</v>
      </c>
      <c r="F428" s="393">
        <f t="shared" si="24"/>
        <v>0</v>
      </c>
      <c r="G428" s="393">
        <f t="shared" si="25"/>
        <v>0</v>
      </c>
      <c r="H428" s="530" t="str">
        <f t="shared" si="26"/>
        <v>否</v>
      </c>
      <c r="I428" s="531" t="str">
        <f t="shared" si="27"/>
        <v>项</v>
      </c>
    </row>
    <row r="429" ht="36" customHeight="1" spans="1:9">
      <c r="A429" s="346">
        <v>2050502</v>
      </c>
      <c r="B429" s="341" t="s">
        <v>435</v>
      </c>
      <c r="C429" s="206">
        <v>0</v>
      </c>
      <c r="D429" s="206">
        <v>0</v>
      </c>
      <c r="E429" s="206">
        <v>0</v>
      </c>
      <c r="F429" s="393">
        <f t="shared" si="24"/>
        <v>0</v>
      </c>
      <c r="G429" s="393">
        <f t="shared" si="25"/>
        <v>0</v>
      </c>
      <c r="H429" s="530" t="str">
        <f t="shared" si="26"/>
        <v>否</v>
      </c>
      <c r="I429" s="531" t="str">
        <f t="shared" si="27"/>
        <v>项</v>
      </c>
    </row>
    <row r="430" ht="36" customHeight="1" spans="1:9">
      <c r="A430" s="346">
        <v>2050599</v>
      </c>
      <c r="B430" s="341" t="s">
        <v>436</v>
      </c>
      <c r="C430" s="206">
        <v>0</v>
      </c>
      <c r="D430" s="206">
        <v>0</v>
      </c>
      <c r="E430" s="206">
        <v>0</v>
      </c>
      <c r="F430" s="393">
        <f t="shared" si="24"/>
        <v>0</v>
      </c>
      <c r="G430" s="393">
        <f t="shared" si="25"/>
        <v>0</v>
      </c>
      <c r="H430" s="530" t="str">
        <f t="shared" si="26"/>
        <v>否</v>
      </c>
      <c r="I430" s="531" t="str">
        <f t="shared" si="27"/>
        <v>项</v>
      </c>
    </row>
    <row r="431" ht="37.5" customHeight="1" spans="1:9">
      <c r="A431" s="346">
        <v>20506</v>
      </c>
      <c r="B431" s="202" t="s">
        <v>437</v>
      </c>
      <c r="C431" s="147">
        <f>SUM(C432:C434)</f>
        <v>0</v>
      </c>
      <c r="D431" s="147">
        <f>SUM(D432:D434)</f>
        <v>0</v>
      </c>
      <c r="E431" s="147">
        <f>SUM(E432:E434)</f>
        <v>0</v>
      </c>
      <c r="F431" s="393">
        <f t="shared" si="24"/>
        <v>0</v>
      </c>
      <c r="G431" s="393">
        <f t="shared" si="25"/>
        <v>0</v>
      </c>
      <c r="H431" s="530" t="str">
        <f t="shared" si="26"/>
        <v>否</v>
      </c>
      <c r="I431" s="531" t="str">
        <f t="shared" si="27"/>
        <v>款</v>
      </c>
    </row>
    <row r="432" ht="36" customHeight="1" spans="1:9">
      <c r="A432" s="346">
        <v>2050601</v>
      </c>
      <c r="B432" s="341" t="s">
        <v>438</v>
      </c>
      <c r="C432" s="206">
        <v>0</v>
      </c>
      <c r="D432" s="206">
        <v>0</v>
      </c>
      <c r="E432" s="206">
        <v>0</v>
      </c>
      <c r="F432" s="393">
        <f t="shared" si="24"/>
        <v>0</v>
      </c>
      <c r="G432" s="393">
        <f t="shared" si="25"/>
        <v>0</v>
      </c>
      <c r="H432" s="530" t="str">
        <f t="shared" si="26"/>
        <v>否</v>
      </c>
      <c r="I432" s="531" t="str">
        <f t="shared" si="27"/>
        <v>项</v>
      </c>
    </row>
    <row r="433" ht="36" customHeight="1" spans="1:9">
      <c r="A433" s="346">
        <v>2050602</v>
      </c>
      <c r="B433" s="341" t="s">
        <v>439</v>
      </c>
      <c r="C433" s="206">
        <v>0</v>
      </c>
      <c r="D433" s="206">
        <v>0</v>
      </c>
      <c r="E433" s="206">
        <v>0</v>
      </c>
      <c r="F433" s="393">
        <f t="shared" si="24"/>
        <v>0</v>
      </c>
      <c r="G433" s="393">
        <f t="shared" si="25"/>
        <v>0</v>
      </c>
      <c r="H433" s="530" t="str">
        <f t="shared" si="26"/>
        <v>否</v>
      </c>
      <c r="I433" s="531" t="str">
        <f t="shared" si="27"/>
        <v>项</v>
      </c>
    </row>
    <row r="434" ht="36" customHeight="1" spans="1:9">
      <c r="A434" s="346">
        <v>2050699</v>
      </c>
      <c r="B434" s="341" t="s">
        <v>440</v>
      </c>
      <c r="C434" s="206">
        <v>0</v>
      </c>
      <c r="D434" s="206">
        <v>0</v>
      </c>
      <c r="E434" s="206">
        <v>0</v>
      </c>
      <c r="F434" s="393">
        <f t="shared" si="24"/>
        <v>0</v>
      </c>
      <c r="G434" s="393">
        <f t="shared" si="25"/>
        <v>0</v>
      </c>
      <c r="H434" s="530" t="str">
        <f t="shared" si="26"/>
        <v>否</v>
      </c>
      <c r="I434" s="531" t="str">
        <f t="shared" si="27"/>
        <v>项</v>
      </c>
    </row>
    <row r="435" ht="18" customHeight="1" spans="1:9">
      <c r="A435" s="346">
        <v>20507</v>
      </c>
      <c r="B435" s="202" t="s">
        <v>441</v>
      </c>
      <c r="C435" s="147">
        <f>SUM(C436:C438)</f>
        <v>193</v>
      </c>
      <c r="D435" s="147">
        <f>SUM(D436:D438)</f>
        <v>344</v>
      </c>
      <c r="E435" s="147">
        <f>SUM(E436:E438)</f>
        <v>270</v>
      </c>
      <c r="F435" s="393">
        <f t="shared" si="24"/>
        <v>139.896373056995</v>
      </c>
      <c r="G435" s="393">
        <f t="shared" si="25"/>
        <v>78.4883720930232</v>
      </c>
      <c r="H435" s="530" t="str">
        <f t="shared" si="26"/>
        <v>是</v>
      </c>
      <c r="I435" s="531" t="str">
        <f t="shared" si="27"/>
        <v>款</v>
      </c>
    </row>
    <row r="436" ht="18" customHeight="1" spans="1:9">
      <c r="A436" s="346">
        <v>2050701</v>
      </c>
      <c r="B436" s="341" t="s">
        <v>442</v>
      </c>
      <c r="C436" s="206">
        <v>193</v>
      </c>
      <c r="D436" s="206">
        <v>344</v>
      </c>
      <c r="E436" s="206">
        <v>270</v>
      </c>
      <c r="F436" s="393">
        <f t="shared" si="24"/>
        <v>139.896373056995</v>
      </c>
      <c r="G436" s="393">
        <f t="shared" si="25"/>
        <v>78.4883720930232</v>
      </c>
      <c r="H436" s="530" t="str">
        <f t="shared" si="26"/>
        <v>是</v>
      </c>
      <c r="I436" s="531" t="str">
        <f t="shared" si="27"/>
        <v>项</v>
      </c>
    </row>
    <row r="437" ht="36" customHeight="1" spans="1:9">
      <c r="A437" s="346">
        <v>2050702</v>
      </c>
      <c r="B437" s="341" t="s">
        <v>443</v>
      </c>
      <c r="C437" s="206">
        <v>0</v>
      </c>
      <c r="D437" s="206">
        <v>0</v>
      </c>
      <c r="E437" s="206">
        <v>0</v>
      </c>
      <c r="F437" s="393">
        <f t="shared" si="24"/>
        <v>0</v>
      </c>
      <c r="G437" s="393">
        <f t="shared" si="25"/>
        <v>0</v>
      </c>
      <c r="H437" s="530" t="str">
        <f t="shared" si="26"/>
        <v>否</v>
      </c>
      <c r="I437" s="531" t="str">
        <f t="shared" si="27"/>
        <v>项</v>
      </c>
    </row>
    <row r="438" ht="36" customHeight="1" spans="1:9">
      <c r="A438" s="346">
        <v>2050799</v>
      </c>
      <c r="B438" s="341" t="s">
        <v>444</v>
      </c>
      <c r="C438" s="206">
        <v>0</v>
      </c>
      <c r="D438" s="206">
        <v>0</v>
      </c>
      <c r="E438" s="206">
        <v>0</v>
      </c>
      <c r="F438" s="393">
        <f t="shared" si="24"/>
        <v>0</v>
      </c>
      <c r="G438" s="393">
        <f t="shared" si="25"/>
        <v>0</v>
      </c>
      <c r="H438" s="530" t="str">
        <f t="shared" si="26"/>
        <v>否</v>
      </c>
      <c r="I438" s="531" t="str">
        <f t="shared" si="27"/>
        <v>项</v>
      </c>
    </row>
    <row r="439" ht="18" customHeight="1" spans="1:9">
      <c r="A439" s="346">
        <v>20508</v>
      </c>
      <c r="B439" s="202" t="s">
        <v>445</v>
      </c>
      <c r="C439" s="147">
        <f>SUM(C440:C444)</f>
        <v>244</v>
      </c>
      <c r="D439" s="147">
        <f>SUM(D440:D444)</f>
        <v>211</v>
      </c>
      <c r="E439" s="147">
        <f>SUM(E440:E444)</f>
        <v>199</v>
      </c>
      <c r="F439" s="393">
        <f t="shared" si="24"/>
        <v>81.5573770491803</v>
      </c>
      <c r="G439" s="393">
        <f t="shared" si="25"/>
        <v>94.3127962085308</v>
      </c>
      <c r="H439" s="530" t="str">
        <f t="shared" si="26"/>
        <v>是</v>
      </c>
      <c r="I439" s="531" t="str">
        <f t="shared" si="27"/>
        <v>款</v>
      </c>
    </row>
    <row r="440" ht="18" customHeight="1" spans="1:9">
      <c r="A440" s="346">
        <v>2050801</v>
      </c>
      <c r="B440" s="341" t="s">
        <v>446</v>
      </c>
      <c r="C440" s="206">
        <v>75</v>
      </c>
      <c r="D440" s="206">
        <v>0</v>
      </c>
      <c r="E440" s="206">
        <v>0</v>
      </c>
      <c r="F440" s="393">
        <f t="shared" si="24"/>
        <v>0</v>
      </c>
      <c r="G440" s="393">
        <f t="shared" si="25"/>
        <v>0</v>
      </c>
      <c r="H440" s="530" t="str">
        <f t="shared" si="26"/>
        <v>是</v>
      </c>
      <c r="I440" s="531" t="str">
        <f t="shared" si="27"/>
        <v>项</v>
      </c>
    </row>
    <row r="441" ht="18" customHeight="1" spans="1:9">
      <c r="A441" s="346">
        <v>2050802</v>
      </c>
      <c r="B441" s="341" t="s">
        <v>447</v>
      </c>
      <c r="C441" s="206">
        <v>169</v>
      </c>
      <c r="D441" s="206">
        <v>211</v>
      </c>
      <c r="E441" s="206">
        <v>199</v>
      </c>
      <c r="F441" s="393">
        <f t="shared" si="24"/>
        <v>117.751479289941</v>
      </c>
      <c r="G441" s="393">
        <f t="shared" si="25"/>
        <v>94.3127962085308</v>
      </c>
      <c r="H441" s="530" t="str">
        <f t="shared" si="26"/>
        <v>是</v>
      </c>
      <c r="I441" s="531" t="str">
        <f t="shared" si="27"/>
        <v>项</v>
      </c>
    </row>
    <row r="442" ht="36" customHeight="1" spans="1:9">
      <c r="A442" s="346">
        <v>2050803</v>
      </c>
      <c r="B442" s="341" t="s">
        <v>448</v>
      </c>
      <c r="C442" s="206">
        <v>0</v>
      </c>
      <c r="D442" s="206">
        <v>0</v>
      </c>
      <c r="E442" s="206">
        <v>0</v>
      </c>
      <c r="F442" s="393">
        <f t="shared" si="24"/>
        <v>0</v>
      </c>
      <c r="G442" s="393">
        <f t="shared" si="25"/>
        <v>0</v>
      </c>
      <c r="H442" s="530" t="str">
        <f t="shared" si="26"/>
        <v>否</v>
      </c>
      <c r="I442" s="531" t="str">
        <f t="shared" si="27"/>
        <v>项</v>
      </c>
    </row>
    <row r="443" ht="36" customHeight="1" spans="1:9">
      <c r="A443" s="346">
        <v>2050804</v>
      </c>
      <c r="B443" s="341" t="s">
        <v>449</v>
      </c>
      <c r="C443" s="206">
        <v>0</v>
      </c>
      <c r="D443" s="206">
        <v>0</v>
      </c>
      <c r="E443" s="206">
        <v>0</v>
      </c>
      <c r="F443" s="393">
        <f t="shared" si="24"/>
        <v>0</v>
      </c>
      <c r="G443" s="393">
        <f t="shared" si="25"/>
        <v>0</v>
      </c>
      <c r="H443" s="530" t="str">
        <f t="shared" si="26"/>
        <v>否</v>
      </c>
      <c r="I443" s="531" t="str">
        <f t="shared" si="27"/>
        <v>项</v>
      </c>
    </row>
    <row r="444" ht="36" customHeight="1" spans="1:9">
      <c r="A444" s="346">
        <v>2050899</v>
      </c>
      <c r="B444" s="341" t="s">
        <v>450</v>
      </c>
      <c r="C444" s="206">
        <v>0</v>
      </c>
      <c r="D444" s="206">
        <v>0</v>
      </c>
      <c r="E444" s="206">
        <v>0</v>
      </c>
      <c r="F444" s="393">
        <f t="shared" si="24"/>
        <v>0</v>
      </c>
      <c r="G444" s="393">
        <f t="shared" si="25"/>
        <v>0</v>
      </c>
      <c r="H444" s="530" t="str">
        <f t="shared" si="26"/>
        <v>否</v>
      </c>
      <c r="I444" s="531" t="str">
        <f t="shared" si="27"/>
        <v>项</v>
      </c>
    </row>
    <row r="445" ht="18" customHeight="1" spans="1:9">
      <c r="A445" s="346">
        <v>20509</v>
      </c>
      <c r="B445" s="202" t="s">
        <v>451</v>
      </c>
      <c r="C445" s="147">
        <f>SUM(C446:C451)</f>
        <v>118</v>
      </c>
      <c r="D445" s="147">
        <f>SUM(D446:D451)</f>
        <v>575</v>
      </c>
      <c r="E445" s="147">
        <f>SUM(E446:E451)</f>
        <v>405</v>
      </c>
      <c r="F445" s="393">
        <f t="shared" si="24"/>
        <v>343.220338983051</v>
      </c>
      <c r="G445" s="393">
        <f t="shared" si="25"/>
        <v>70.4347826086957</v>
      </c>
      <c r="H445" s="530" t="str">
        <f t="shared" si="26"/>
        <v>是</v>
      </c>
      <c r="I445" s="531" t="str">
        <f t="shared" si="27"/>
        <v>款</v>
      </c>
    </row>
    <row r="446" ht="18" customHeight="1" spans="1:9">
      <c r="A446" s="346">
        <v>2050901</v>
      </c>
      <c r="B446" s="341" t="s">
        <v>452</v>
      </c>
      <c r="C446" s="206">
        <v>20</v>
      </c>
      <c r="D446" s="206">
        <v>0</v>
      </c>
      <c r="E446" s="206">
        <v>0</v>
      </c>
      <c r="F446" s="393">
        <f t="shared" si="24"/>
        <v>0</v>
      </c>
      <c r="G446" s="393">
        <f t="shared" si="25"/>
        <v>0</v>
      </c>
      <c r="H446" s="530" t="str">
        <f t="shared" si="26"/>
        <v>是</v>
      </c>
      <c r="I446" s="531" t="str">
        <f t="shared" si="27"/>
        <v>项</v>
      </c>
    </row>
    <row r="447" ht="36" customHeight="1" spans="1:9">
      <c r="A447" s="346">
        <v>2050902</v>
      </c>
      <c r="B447" s="341" t="s">
        <v>453</v>
      </c>
      <c r="C447" s="206">
        <v>0</v>
      </c>
      <c r="D447" s="206">
        <v>0</v>
      </c>
      <c r="E447" s="206">
        <v>0</v>
      </c>
      <c r="F447" s="393">
        <f t="shared" si="24"/>
        <v>0</v>
      </c>
      <c r="G447" s="393">
        <f t="shared" si="25"/>
        <v>0</v>
      </c>
      <c r="H447" s="530" t="str">
        <f t="shared" si="26"/>
        <v>否</v>
      </c>
      <c r="I447" s="531" t="str">
        <f t="shared" si="27"/>
        <v>项</v>
      </c>
    </row>
    <row r="448" ht="36" customHeight="1" spans="1:9">
      <c r="A448" s="346">
        <v>2050903</v>
      </c>
      <c r="B448" s="341" t="s">
        <v>454</v>
      </c>
      <c r="C448" s="206">
        <v>0</v>
      </c>
      <c r="D448" s="206">
        <v>0</v>
      </c>
      <c r="E448" s="206">
        <v>0</v>
      </c>
      <c r="F448" s="393">
        <f t="shared" si="24"/>
        <v>0</v>
      </c>
      <c r="G448" s="393">
        <f t="shared" si="25"/>
        <v>0</v>
      </c>
      <c r="H448" s="530" t="str">
        <f t="shared" si="26"/>
        <v>否</v>
      </c>
      <c r="I448" s="531" t="str">
        <f t="shared" si="27"/>
        <v>项</v>
      </c>
    </row>
    <row r="449" ht="36" customHeight="1" spans="1:14">
      <c r="A449" s="346">
        <v>2050904</v>
      </c>
      <c r="B449" s="341" t="s">
        <v>455</v>
      </c>
      <c r="C449" s="206">
        <v>0</v>
      </c>
      <c r="D449" s="206">
        <v>0</v>
      </c>
      <c r="E449" s="206">
        <v>0</v>
      </c>
      <c r="F449" s="393">
        <f t="shared" si="24"/>
        <v>0</v>
      </c>
      <c r="G449" s="393">
        <f t="shared" si="25"/>
        <v>0</v>
      </c>
      <c r="H449" s="530" t="str">
        <f t="shared" si="26"/>
        <v>否</v>
      </c>
      <c r="I449" s="531" t="str">
        <f t="shared" si="27"/>
        <v>项</v>
      </c>
    </row>
    <row r="450" ht="36" customHeight="1" spans="1:14">
      <c r="A450" s="346">
        <v>2050905</v>
      </c>
      <c r="B450" s="341" t="s">
        <v>456</v>
      </c>
      <c r="C450" s="206">
        <v>0</v>
      </c>
      <c r="D450" s="206">
        <v>0</v>
      </c>
      <c r="E450" s="206">
        <v>0</v>
      </c>
      <c r="F450" s="393">
        <f t="shared" si="24"/>
        <v>0</v>
      </c>
      <c r="G450" s="393">
        <f t="shared" si="25"/>
        <v>0</v>
      </c>
      <c r="H450" s="530" t="str">
        <f t="shared" si="26"/>
        <v>否</v>
      </c>
      <c r="I450" s="531" t="str">
        <f t="shared" si="27"/>
        <v>项</v>
      </c>
    </row>
    <row r="451" ht="18" customHeight="1" spans="1:14">
      <c r="A451" s="346">
        <v>2050999</v>
      </c>
      <c r="B451" s="341" t="s">
        <v>457</v>
      </c>
      <c r="C451" s="206">
        <v>98</v>
      </c>
      <c r="D451" s="206">
        <v>575</v>
      </c>
      <c r="E451" s="206">
        <v>405</v>
      </c>
      <c r="F451" s="393">
        <f t="shared" si="24"/>
        <v>413.265306122449</v>
      </c>
      <c r="G451" s="393">
        <f t="shared" si="25"/>
        <v>70.4347826086957</v>
      </c>
      <c r="H451" s="530" t="str">
        <f t="shared" si="26"/>
        <v>是</v>
      </c>
      <c r="I451" s="531" t="str">
        <f t="shared" si="27"/>
        <v>项</v>
      </c>
    </row>
    <row r="452" ht="18" customHeight="1" spans="1:14">
      <c r="A452" s="346">
        <v>20599</v>
      </c>
      <c r="B452" s="202" t="s">
        <v>458</v>
      </c>
      <c r="C452" s="147">
        <f>C453</f>
        <v>10</v>
      </c>
      <c r="D452" s="147">
        <f>D453</f>
        <v>0</v>
      </c>
      <c r="E452" s="147">
        <f>E453</f>
        <v>35</v>
      </c>
      <c r="F452" s="393">
        <f t="shared" si="24"/>
        <v>350</v>
      </c>
      <c r="G452" s="393">
        <f t="shared" si="25"/>
        <v>0</v>
      </c>
      <c r="H452" s="530" t="str">
        <f t="shared" si="26"/>
        <v>是</v>
      </c>
      <c r="I452" s="531" t="str">
        <f t="shared" si="27"/>
        <v>款</v>
      </c>
    </row>
    <row r="453" ht="18" customHeight="1" spans="1:14">
      <c r="A453" s="536">
        <v>2059999</v>
      </c>
      <c r="B453" s="341" t="s">
        <v>458</v>
      </c>
      <c r="C453" s="206">
        <v>10</v>
      </c>
      <c r="D453" s="206">
        <v>0</v>
      </c>
      <c r="E453" s="206">
        <v>35</v>
      </c>
      <c r="F453" s="393">
        <f t="shared" ref="F453:F516" si="28">IFERROR(IF(C453&lt;0,"",IFERROR(E453/C453,0))*100,0)</f>
        <v>350</v>
      </c>
      <c r="G453" s="393">
        <f t="shared" ref="G453:G516" si="29">IFERROR(IF(D453&lt;0,"",IFERROR(E453/D453,0))*100,0)</f>
        <v>0</v>
      </c>
      <c r="H453" s="530" t="str">
        <f t="shared" ref="H453:H516" si="30">IF(LEN(A453)=3,"是",IF(B453&lt;&gt;"",IF(SUM(C453:E453)&lt;&gt;0,"是","否"),"是"))</f>
        <v>是</v>
      </c>
      <c r="I453" s="531" t="str">
        <f t="shared" ref="I453:I516" si="31">IF(LEN(A453)=3,"类",IF(LEN(A453)=5,"款","项"))</f>
        <v>项</v>
      </c>
    </row>
    <row r="454" ht="18" customHeight="1" spans="1:14">
      <c r="A454" s="529">
        <v>206</v>
      </c>
      <c r="B454" s="469" t="s">
        <v>143</v>
      </c>
      <c r="C454" s="216">
        <f>SUM(C455,C460,C469,C475,C480,C485,C490,C497,C501,C505)</f>
        <v>268</v>
      </c>
      <c r="D454" s="216">
        <f>SUM(D455,D460,D469,D475,D480,D485,D490,D497,D501,D505)</f>
        <v>426</v>
      </c>
      <c r="E454" s="216">
        <f>SUM(E455,E460,E469,E475,E480,E485,E490,E497,E501,E505)</f>
        <v>4986</v>
      </c>
      <c r="F454" s="389">
        <f t="shared" si="28"/>
        <v>1860.44776119403</v>
      </c>
      <c r="G454" s="389">
        <f t="shared" si="29"/>
        <v>1170.42253521127</v>
      </c>
      <c r="H454" s="530" t="str">
        <f t="shared" si="30"/>
        <v>是</v>
      </c>
      <c r="I454" s="531" t="str">
        <f t="shared" si="31"/>
        <v>类</v>
      </c>
      <c r="K454" s="411"/>
      <c r="N454" s="411"/>
    </row>
    <row r="455" ht="37.5" customHeight="1" spans="1:14">
      <c r="A455" s="346">
        <v>20601</v>
      </c>
      <c r="B455" s="202" t="s">
        <v>459</v>
      </c>
      <c r="C455" s="147">
        <f>SUM(C456:C459)</f>
        <v>0</v>
      </c>
      <c r="D455" s="147">
        <f>SUM(D456:D459)</f>
        <v>0</v>
      </c>
      <c r="E455" s="147">
        <f>SUM(E456:E459)</f>
        <v>0</v>
      </c>
      <c r="F455" s="393">
        <f t="shared" si="28"/>
        <v>0</v>
      </c>
      <c r="G455" s="393">
        <f t="shared" si="29"/>
        <v>0</v>
      </c>
      <c r="H455" s="530" t="str">
        <f t="shared" si="30"/>
        <v>否</v>
      </c>
      <c r="I455" s="531" t="str">
        <f t="shared" si="31"/>
        <v>款</v>
      </c>
    </row>
    <row r="456" ht="36" customHeight="1" spans="1:14">
      <c r="A456" s="346">
        <v>2060101</v>
      </c>
      <c r="B456" s="341" t="s">
        <v>187</v>
      </c>
      <c r="C456" s="206">
        <v>0</v>
      </c>
      <c r="D456" s="206">
        <v>0</v>
      </c>
      <c r="E456" s="206">
        <v>0</v>
      </c>
      <c r="F456" s="393">
        <f t="shared" si="28"/>
        <v>0</v>
      </c>
      <c r="G456" s="393">
        <f t="shared" si="29"/>
        <v>0</v>
      </c>
      <c r="H456" s="530" t="str">
        <f t="shared" si="30"/>
        <v>否</v>
      </c>
      <c r="I456" s="531" t="str">
        <f t="shared" si="31"/>
        <v>项</v>
      </c>
    </row>
    <row r="457" ht="36" customHeight="1" spans="1:14">
      <c r="A457" s="346">
        <v>2060102</v>
      </c>
      <c r="B457" s="341" t="s">
        <v>188</v>
      </c>
      <c r="C457" s="206">
        <v>0</v>
      </c>
      <c r="D457" s="206">
        <v>0</v>
      </c>
      <c r="E457" s="206">
        <v>0</v>
      </c>
      <c r="F457" s="393">
        <f t="shared" si="28"/>
        <v>0</v>
      </c>
      <c r="G457" s="393">
        <f t="shared" si="29"/>
        <v>0</v>
      </c>
      <c r="H457" s="530" t="str">
        <f t="shared" si="30"/>
        <v>否</v>
      </c>
      <c r="I457" s="531" t="str">
        <f t="shared" si="31"/>
        <v>项</v>
      </c>
    </row>
    <row r="458" ht="36" customHeight="1" spans="1:14">
      <c r="A458" s="346">
        <v>2060103</v>
      </c>
      <c r="B458" s="341" t="s">
        <v>189</v>
      </c>
      <c r="C458" s="206">
        <v>0</v>
      </c>
      <c r="D458" s="206">
        <v>0</v>
      </c>
      <c r="E458" s="206">
        <v>0</v>
      </c>
      <c r="F458" s="393">
        <f t="shared" si="28"/>
        <v>0</v>
      </c>
      <c r="G458" s="393">
        <f t="shared" si="29"/>
        <v>0</v>
      </c>
      <c r="H458" s="530" t="str">
        <f t="shared" si="30"/>
        <v>否</v>
      </c>
      <c r="I458" s="531" t="str">
        <f t="shared" si="31"/>
        <v>项</v>
      </c>
    </row>
    <row r="459" ht="36" customHeight="1" spans="1:14">
      <c r="A459" s="346">
        <v>2060199</v>
      </c>
      <c r="B459" s="341" t="s">
        <v>460</v>
      </c>
      <c r="C459" s="206">
        <v>0</v>
      </c>
      <c r="D459" s="206">
        <v>0</v>
      </c>
      <c r="E459" s="206">
        <v>0</v>
      </c>
      <c r="F459" s="393">
        <f t="shared" si="28"/>
        <v>0</v>
      </c>
      <c r="G459" s="393">
        <f t="shared" si="29"/>
        <v>0</v>
      </c>
      <c r="H459" s="530" t="str">
        <f t="shared" si="30"/>
        <v>否</v>
      </c>
      <c r="I459" s="531" t="str">
        <f t="shared" si="31"/>
        <v>项</v>
      </c>
    </row>
    <row r="460" ht="37.5" customHeight="1" spans="1:14">
      <c r="A460" s="346">
        <v>20602</v>
      </c>
      <c r="B460" s="202" t="s">
        <v>461</v>
      </c>
      <c r="C460" s="147">
        <f>SUM(C461:C468)</f>
        <v>0</v>
      </c>
      <c r="D460" s="147">
        <f>SUM(D461:D468)</f>
        <v>0</v>
      </c>
      <c r="E460" s="147">
        <f>SUM(E461:E468)</f>
        <v>0</v>
      </c>
      <c r="F460" s="393">
        <f t="shared" si="28"/>
        <v>0</v>
      </c>
      <c r="G460" s="393">
        <f t="shared" si="29"/>
        <v>0</v>
      </c>
      <c r="H460" s="530" t="str">
        <f t="shared" si="30"/>
        <v>否</v>
      </c>
      <c r="I460" s="531" t="str">
        <f t="shared" si="31"/>
        <v>款</v>
      </c>
    </row>
    <row r="461" ht="36" customHeight="1" spans="1:14">
      <c r="A461" s="346">
        <v>2060201</v>
      </c>
      <c r="B461" s="341" t="s">
        <v>462</v>
      </c>
      <c r="C461" s="206">
        <v>0</v>
      </c>
      <c r="D461" s="206">
        <v>0</v>
      </c>
      <c r="E461" s="206">
        <v>0</v>
      </c>
      <c r="F461" s="393">
        <f t="shared" si="28"/>
        <v>0</v>
      </c>
      <c r="G461" s="393">
        <f t="shared" si="29"/>
        <v>0</v>
      </c>
      <c r="H461" s="530" t="str">
        <f t="shared" si="30"/>
        <v>否</v>
      </c>
      <c r="I461" s="531" t="str">
        <f t="shared" si="31"/>
        <v>项</v>
      </c>
    </row>
    <row r="462" ht="36" customHeight="1" spans="1:14">
      <c r="A462" s="346">
        <v>2060203</v>
      </c>
      <c r="B462" s="341" t="s">
        <v>463</v>
      </c>
      <c r="C462" s="206">
        <v>0</v>
      </c>
      <c r="D462" s="206">
        <v>0</v>
      </c>
      <c r="E462" s="206">
        <v>0</v>
      </c>
      <c r="F462" s="393">
        <f t="shared" si="28"/>
        <v>0</v>
      </c>
      <c r="G462" s="393">
        <f t="shared" si="29"/>
        <v>0</v>
      </c>
      <c r="H462" s="530" t="str">
        <f t="shared" si="30"/>
        <v>否</v>
      </c>
      <c r="I462" s="531" t="str">
        <f t="shared" si="31"/>
        <v>项</v>
      </c>
    </row>
    <row r="463" ht="36" customHeight="1" spans="1:14">
      <c r="A463" s="346">
        <v>2060204</v>
      </c>
      <c r="B463" s="341" t="s">
        <v>464</v>
      </c>
      <c r="C463" s="206">
        <v>0</v>
      </c>
      <c r="D463" s="206">
        <v>0</v>
      </c>
      <c r="E463" s="206">
        <v>0</v>
      </c>
      <c r="F463" s="393">
        <f t="shared" si="28"/>
        <v>0</v>
      </c>
      <c r="G463" s="393">
        <f t="shared" si="29"/>
        <v>0</v>
      </c>
      <c r="H463" s="530" t="str">
        <f t="shared" si="30"/>
        <v>否</v>
      </c>
      <c r="I463" s="531" t="str">
        <f t="shared" si="31"/>
        <v>项</v>
      </c>
    </row>
    <row r="464" ht="36" customHeight="1" spans="1:14">
      <c r="A464" s="346">
        <v>2060205</v>
      </c>
      <c r="B464" s="341" t="s">
        <v>465</v>
      </c>
      <c r="C464" s="206">
        <v>0</v>
      </c>
      <c r="D464" s="206">
        <v>0</v>
      </c>
      <c r="E464" s="206">
        <v>0</v>
      </c>
      <c r="F464" s="393">
        <f t="shared" si="28"/>
        <v>0</v>
      </c>
      <c r="G464" s="393">
        <f t="shared" si="29"/>
        <v>0</v>
      </c>
      <c r="H464" s="530" t="str">
        <f t="shared" si="30"/>
        <v>否</v>
      </c>
      <c r="I464" s="531" t="str">
        <f t="shared" si="31"/>
        <v>项</v>
      </c>
    </row>
    <row r="465" ht="36" customHeight="1" spans="1:9">
      <c r="A465" s="346">
        <v>2060206</v>
      </c>
      <c r="B465" s="341" t="s">
        <v>466</v>
      </c>
      <c r="C465" s="206">
        <v>0</v>
      </c>
      <c r="D465" s="206">
        <v>0</v>
      </c>
      <c r="E465" s="206">
        <v>0</v>
      </c>
      <c r="F465" s="393">
        <f t="shared" si="28"/>
        <v>0</v>
      </c>
      <c r="G465" s="393">
        <f t="shared" si="29"/>
        <v>0</v>
      </c>
      <c r="H465" s="530" t="str">
        <f t="shared" si="30"/>
        <v>否</v>
      </c>
      <c r="I465" s="531" t="str">
        <f t="shared" si="31"/>
        <v>项</v>
      </c>
    </row>
    <row r="466" ht="36" customHeight="1" spans="1:9">
      <c r="A466" s="346">
        <v>2060207</v>
      </c>
      <c r="B466" s="341" t="s">
        <v>467</v>
      </c>
      <c r="C466" s="206">
        <v>0</v>
      </c>
      <c r="D466" s="206">
        <v>0</v>
      </c>
      <c r="E466" s="206">
        <v>0</v>
      </c>
      <c r="F466" s="393">
        <f t="shared" si="28"/>
        <v>0</v>
      </c>
      <c r="G466" s="393">
        <f t="shared" si="29"/>
        <v>0</v>
      </c>
      <c r="H466" s="530" t="str">
        <f t="shared" si="30"/>
        <v>否</v>
      </c>
      <c r="I466" s="531" t="str">
        <f t="shared" si="31"/>
        <v>项</v>
      </c>
    </row>
    <row r="467" ht="36" customHeight="1" spans="1:9">
      <c r="A467" s="533">
        <v>2060208</v>
      </c>
      <c r="B467" s="537" t="s">
        <v>468</v>
      </c>
      <c r="C467" s="206">
        <v>0</v>
      </c>
      <c r="D467" s="206">
        <v>0</v>
      </c>
      <c r="E467" s="206">
        <v>0</v>
      </c>
      <c r="F467" s="393">
        <f t="shared" si="28"/>
        <v>0</v>
      </c>
      <c r="G467" s="393">
        <f t="shared" si="29"/>
        <v>0</v>
      </c>
      <c r="H467" s="530" t="str">
        <f t="shared" si="30"/>
        <v>否</v>
      </c>
      <c r="I467" s="531" t="str">
        <f t="shared" si="31"/>
        <v>项</v>
      </c>
    </row>
    <row r="468" ht="36" customHeight="1" spans="1:9">
      <c r="A468" s="346">
        <v>2060299</v>
      </c>
      <c r="B468" s="341" t="s">
        <v>469</v>
      </c>
      <c r="C468" s="206">
        <v>0</v>
      </c>
      <c r="D468" s="206">
        <v>0</v>
      </c>
      <c r="E468" s="206">
        <v>0</v>
      </c>
      <c r="F468" s="393">
        <f t="shared" si="28"/>
        <v>0</v>
      </c>
      <c r="G468" s="393">
        <f t="shared" si="29"/>
        <v>0</v>
      </c>
      <c r="H468" s="530" t="str">
        <f t="shared" si="30"/>
        <v>否</v>
      </c>
      <c r="I468" s="531" t="str">
        <f t="shared" si="31"/>
        <v>项</v>
      </c>
    </row>
    <row r="469" ht="37.5" customHeight="1" spans="1:9">
      <c r="A469" s="346">
        <v>20603</v>
      </c>
      <c r="B469" s="202" t="s">
        <v>470</v>
      </c>
      <c r="C469" s="147">
        <f>SUM(C470:C474)</f>
        <v>0</v>
      </c>
      <c r="D469" s="147">
        <f>SUM(D470:D474)</f>
        <v>0</v>
      </c>
      <c r="E469" s="147">
        <f>SUM(E470:E474)</f>
        <v>0</v>
      </c>
      <c r="F469" s="393">
        <f t="shared" si="28"/>
        <v>0</v>
      </c>
      <c r="G469" s="393">
        <f t="shared" si="29"/>
        <v>0</v>
      </c>
      <c r="H469" s="530" t="str">
        <f t="shared" si="30"/>
        <v>否</v>
      </c>
      <c r="I469" s="531" t="str">
        <f t="shared" si="31"/>
        <v>款</v>
      </c>
    </row>
    <row r="470" ht="36" customHeight="1" spans="1:9">
      <c r="A470" s="346">
        <v>2060301</v>
      </c>
      <c r="B470" s="341" t="s">
        <v>462</v>
      </c>
      <c r="C470" s="206">
        <v>0</v>
      </c>
      <c r="D470" s="206">
        <v>0</v>
      </c>
      <c r="E470" s="206">
        <v>0</v>
      </c>
      <c r="F470" s="393">
        <f t="shared" si="28"/>
        <v>0</v>
      </c>
      <c r="G470" s="393">
        <f t="shared" si="29"/>
        <v>0</v>
      </c>
      <c r="H470" s="530" t="str">
        <f t="shared" si="30"/>
        <v>否</v>
      </c>
      <c r="I470" s="531" t="str">
        <f t="shared" si="31"/>
        <v>项</v>
      </c>
    </row>
    <row r="471" ht="36" customHeight="1" spans="1:9">
      <c r="A471" s="346">
        <v>2060302</v>
      </c>
      <c r="B471" s="341" t="s">
        <v>471</v>
      </c>
      <c r="C471" s="206">
        <v>0</v>
      </c>
      <c r="D471" s="206">
        <v>0</v>
      </c>
      <c r="E471" s="206">
        <v>0</v>
      </c>
      <c r="F471" s="393">
        <f t="shared" si="28"/>
        <v>0</v>
      </c>
      <c r="G471" s="393">
        <f t="shared" si="29"/>
        <v>0</v>
      </c>
      <c r="H471" s="530" t="str">
        <f t="shared" si="30"/>
        <v>否</v>
      </c>
      <c r="I471" s="531" t="str">
        <f t="shared" si="31"/>
        <v>项</v>
      </c>
    </row>
    <row r="472" ht="36" customHeight="1" spans="1:9">
      <c r="A472" s="346">
        <v>2060303</v>
      </c>
      <c r="B472" s="341" t="s">
        <v>472</v>
      </c>
      <c r="C472" s="206">
        <v>0</v>
      </c>
      <c r="D472" s="206">
        <v>0</v>
      </c>
      <c r="E472" s="206">
        <v>0</v>
      </c>
      <c r="F472" s="393">
        <f t="shared" si="28"/>
        <v>0</v>
      </c>
      <c r="G472" s="393">
        <f t="shared" si="29"/>
        <v>0</v>
      </c>
      <c r="H472" s="530" t="str">
        <f t="shared" si="30"/>
        <v>否</v>
      </c>
      <c r="I472" s="531" t="str">
        <f t="shared" si="31"/>
        <v>项</v>
      </c>
    </row>
    <row r="473" ht="36" customHeight="1" spans="1:9">
      <c r="A473" s="346">
        <v>2060304</v>
      </c>
      <c r="B473" s="341" t="s">
        <v>473</v>
      </c>
      <c r="C473" s="206">
        <v>0</v>
      </c>
      <c r="D473" s="206">
        <v>0</v>
      </c>
      <c r="E473" s="206">
        <v>0</v>
      </c>
      <c r="F473" s="393">
        <f t="shared" si="28"/>
        <v>0</v>
      </c>
      <c r="G473" s="393">
        <f t="shared" si="29"/>
        <v>0</v>
      </c>
      <c r="H473" s="530" t="str">
        <f t="shared" si="30"/>
        <v>否</v>
      </c>
      <c r="I473" s="531" t="str">
        <f t="shared" si="31"/>
        <v>项</v>
      </c>
    </row>
    <row r="474" ht="36" customHeight="1" spans="1:9">
      <c r="A474" s="346">
        <v>2060399</v>
      </c>
      <c r="B474" s="341" t="s">
        <v>474</v>
      </c>
      <c r="C474" s="206">
        <v>0</v>
      </c>
      <c r="D474" s="206">
        <v>0</v>
      </c>
      <c r="E474" s="206">
        <v>0</v>
      </c>
      <c r="F474" s="393">
        <f t="shared" si="28"/>
        <v>0</v>
      </c>
      <c r="G474" s="393">
        <f t="shared" si="29"/>
        <v>0</v>
      </c>
      <c r="H474" s="530" t="str">
        <f t="shared" si="30"/>
        <v>否</v>
      </c>
      <c r="I474" s="531" t="str">
        <f t="shared" si="31"/>
        <v>项</v>
      </c>
    </row>
    <row r="475" ht="18" customHeight="1" spans="1:9">
      <c r="A475" s="346">
        <v>20604</v>
      </c>
      <c r="B475" s="202" t="s">
        <v>475</v>
      </c>
      <c r="C475" s="147">
        <f>SUM(C476:C479)</f>
        <v>0</v>
      </c>
      <c r="D475" s="147">
        <f>SUM(D476:D479)</f>
        <v>0</v>
      </c>
      <c r="E475" s="147">
        <f>SUM(E476:E479)</f>
        <v>47</v>
      </c>
      <c r="F475" s="393">
        <f t="shared" si="28"/>
        <v>0</v>
      </c>
      <c r="G475" s="393">
        <f t="shared" si="29"/>
        <v>0</v>
      </c>
      <c r="H475" s="530" t="str">
        <f t="shared" si="30"/>
        <v>是</v>
      </c>
      <c r="I475" s="531" t="str">
        <f t="shared" si="31"/>
        <v>款</v>
      </c>
    </row>
    <row r="476" ht="36" customHeight="1" spans="1:9">
      <c r="A476" s="346">
        <v>2060401</v>
      </c>
      <c r="B476" s="341" t="s">
        <v>462</v>
      </c>
      <c r="C476" s="206">
        <v>0</v>
      </c>
      <c r="D476" s="206">
        <v>0</v>
      </c>
      <c r="E476" s="206">
        <v>0</v>
      </c>
      <c r="F476" s="393">
        <f t="shared" si="28"/>
        <v>0</v>
      </c>
      <c r="G476" s="393">
        <f t="shared" si="29"/>
        <v>0</v>
      </c>
      <c r="H476" s="530" t="str">
        <f t="shared" si="30"/>
        <v>否</v>
      </c>
      <c r="I476" s="531" t="str">
        <f t="shared" si="31"/>
        <v>项</v>
      </c>
    </row>
    <row r="477" ht="36" customHeight="1" spans="1:9">
      <c r="A477" s="346">
        <v>2060404</v>
      </c>
      <c r="B477" s="341" t="s">
        <v>476</v>
      </c>
      <c r="C477" s="206">
        <v>0</v>
      </c>
      <c r="D477" s="206">
        <v>0</v>
      </c>
      <c r="E477" s="206">
        <v>0</v>
      </c>
      <c r="F477" s="393">
        <f t="shared" si="28"/>
        <v>0</v>
      </c>
      <c r="G477" s="393">
        <f t="shared" si="29"/>
        <v>0</v>
      </c>
      <c r="H477" s="530" t="str">
        <f t="shared" si="30"/>
        <v>否</v>
      </c>
      <c r="I477" s="531" t="str">
        <f t="shared" si="31"/>
        <v>项</v>
      </c>
    </row>
    <row r="478" ht="18" customHeight="1" spans="1:9">
      <c r="A478" s="538">
        <v>2060405</v>
      </c>
      <c r="B478" s="341" t="s">
        <v>477</v>
      </c>
      <c r="C478" s="206">
        <v>0</v>
      </c>
      <c r="D478" s="206">
        <v>0</v>
      </c>
      <c r="E478" s="206">
        <v>47</v>
      </c>
      <c r="F478" s="393">
        <f t="shared" si="28"/>
        <v>0</v>
      </c>
      <c r="G478" s="393">
        <f t="shared" si="29"/>
        <v>0</v>
      </c>
      <c r="H478" s="530" t="str">
        <f t="shared" si="30"/>
        <v>是</v>
      </c>
      <c r="I478" s="531" t="str">
        <f t="shared" si="31"/>
        <v>项</v>
      </c>
    </row>
    <row r="479" ht="36" customHeight="1" spans="1:9">
      <c r="A479" s="346">
        <v>2060499</v>
      </c>
      <c r="B479" s="341" t="s">
        <v>478</v>
      </c>
      <c r="C479" s="206">
        <v>0</v>
      </c>
      <c r="D479" s="206">
        <v>0</v>
      </c>
      <c r="E479" s="206">
        <v>0</v>
      </c>
      <c r="F479" s="393">
        <f t="shared" si="28"/>
        <v>0</v>
      </c>
      <c r="G479" s="393">
        <f t="shared" si="29"/>
        <v>0</v>
      </c>
      <c r="H479" s="530" t="str">
        <f t="shared" si="30"/>
        <v>否</v>
      </c>
      <c r="I479" s="531" t="str">
        <f t="shared" si="31"/>
        <v>项</v>
      </c>
    </row>
    <row r="480" ht="18" customHeight="1" spans="1:9">
      <c r="A480" s="346">
        <v>20605</v>
      </c>
      <c r="B480" s="202" t="s">
        <v>479</v>
      </c>
      <c r="C480" s="147">
        <f>SUM(C481:C484)</f>
        <v>100</v>
      </c>
      <c r="D480" s="147">
        <f>SUM(D481:D484)</f>
        <v>0</v>
      </c>
      <c r="E480" s="147">
        <f>SUM(E481:E484)</f>
        <v>10</v>
      </c>
      <c r="F480" s="393">
        <f t="shared" si="28"/>
        <v>10</v>
      </c>
      <c r="G480" s="393">
        <f t="shared" si="29"/>
        <v>0</v>
      </c>
      <c r="H480" s="530" t="str">
        <f t="shared" si="30"/>
        <v>是</v>
      </c>
      <c r="I480" s="531" t="str">
        <f t="shared" si="31"/>
        <v>款</v>
      </c>
    </row>
    <row r="481" ht="36" customHeight="1" spans="1:9">
      <c r="A481" s="346">
        <v>2060501</v>
      </c>
      <c r="B481" s="341" t="s">
        <v>462</v>
      </c>
      <c r="C481" s="206">
        <v>0</v>
      </c>
      <c r="D481" s="206">
        <v>0</v>
      </c>
      <c r="E481" s="206">
        <v>0</v>
      </c>
      <c r="F481" s="393">
        <f t="shared" si="28"/>
        <v>0</v>
      </c>
      <c r="G481" s="393">
        <f t="shared" si="29"/>
        <v>0</v>
      </c>
      <c r="H481" s="530" t="str">
        <f t="shared" si="30"/>
        <v>否</v>
      </c>
      <c r="I481" s="531" t="str">
        <f t="shared" si="31"/>
        <v>项</v>
      </c>
    </row>
    <row r="482" ht="36" customHeight="1" spans="1:9">
      <c r="A482" s="346">
        <v>2060502</v>
      </c>
      <c r="B482" s="341" t="s">
        <v>480</v>
      </c>
      <c r="C482" s="206">
        <v>0</v>
      </c>
      <c r="D482" s="206">
        <v>0</v>
      </c>
      <c r="E482" s="206">
        <v>0</v>
      </c>
      <c r="F482" s="393">
        <f t="shared" si="28"/>
        <v>0</v>
      </c>
      <c r="G482" s="393">
        <f t="shared" si="29"/>
        <v>0</v>
      </c>
      <c r="H482" s="530" t="str">
        <f t="shared" si="30"/>
        <v>否</v>
      </c>
      <c r="I482" s="531" t="str">
        <f t="shared" si="31"/>
        <v>项</v>
      </c>
    </row>
    <row r="483" ht="18" customHeight="1" spans="1:9">
      <c r="A483" s="346">
        <v>2060503</v>
      </c>
      <c r="B483" s="341" t="s">
        <v>481</v>
      </c>
      <c r="C483" s="206">
        <v>100</v>
      </c>
      <c r="D483" s="206">
        <v>0</v>
      </c>
      <c r="E483" s="206">
        <v>10</v>
      </c>
      <c r="F483" s="393">
        <f t="shared" si="28"/>
        <v>10</v>
      </c>
      <c r="G483" s="393">
        <f t="shared" si="29"/>
        <v>0</v>
      </c>
      <c r="H483" s="530" t="str">
        <f t="shared" si="30"/>
        <v>是</v>
      </c>
      <c r="I483" s="531" t="str">
        <f t="shared" si="31"/>
        <v>项</v>
      </c>
    </row>
    <row r="484" ht="36" customHeight="1" spans="1:9">
      <c r="A484" s="346">
        <v>2060599</v>
      </c>
      <c r="B484" s="341" t="s">
        <v>482</v>
      </c>
      <c r="C484" s="206">
        <v>0</v>
      </c>
      <c r="D484" s="206">
        <v>0</v>
      </c>
      <c r="E484" s="206">
        <v>0</v>
      </c>
      <c r="F484" s="393">
        <f t="shared" si="28"/>
        <v>0</v>
      </c>
      <c r="G484" s="393">
        <f t="shared" si="29"/>
        <v>0</v>
      </c>
      <c r="H484" s="530" t="str">
        <f t="shared" si="30"/>
        <v>否</v>
      </c>
      <c r="I484" s="531" t="str">
        <f t="shared" si="31"/>
        <v>项</v>
      </c>
    </row>
    <row r="485" ht="18" customHeight="1" spans="1:9">
      <c r="A485" s="346">
        <v>20606</v>
      </c>
      <c r="B485" s="202" t="s">
        <v>483</v>
      </c>
      <c r="C485" s="147">
        <f>SUM(C486:C489)</f>
        <v>38</v>
      </c>
      <c r="D485" s="147">
        <f>SUM(D486:D489)</f>
        <v>49</v>
      </c>
      <c r="E485" s="147">
        <f>SUM(E486:E489)</f>
        <v>47</v>
      </c>
      <c r="F485" s="393">
        <f t="shared" si="28"/>
        <v>123.684210526316</v>
      </c>
      <c r="G485" s="393">
        <f t="shared" si="29"/>
        <v>95.9183673469388</v>
      </c>
      <c r="H485" s="530" t="str">
        <f t="shared" si="30"/>
        <v>是</v>
      </c>
      <c r="I485" s="531" t="str">
        <f t="shared" si="31"/>
        <v>款</v>
      </c>
    </row>
    <row r="486" ht="18" customHeight="1" spans="1:9">
      <c r="A486" s="346">
        <v>2060601</v>
      </c>
      <c r="B486" s="341" t="s">
        <v>484</v>
      </c>
      <c r="C486" s="206">
        <v>38</v>
      </c>
      <c r="D486" s="206">
        <v>49</v>
      </c>
      <c r="E486" s="206">
        <v>47</v>
      </c>
      <c r="F486" s="393">
        <f t="shared" si="28"/>
        <v>123.684210526316</v>
      </c>
      <c r="G486" s="393">
        <f t="shared" si="29"/>
        <v>95.9183673469388</v>
      </c>
      <c r="H486" s="530" t="str">
        <f t="shared" si="30"/>
        <v>是</v>
      </c>
      <c r="I486" s="531" t="str">
        <f t="shared" si="31"/>
        <v>项</v>
      </c>
    </row>
    <row r="487" ht="36" customHeight="1" spans="1:9">
      <c r="A487" s="346">
        <v>2060602</v>
      </c>
      <c r="B487" s="341" t="s">
        <v>485</v>
      </c>
      <c r="C487" s="206">
        <v>0</v>
      </c>
      <c r="D487" s="206">
        <v>0</v>
      </c>
      <c r="E487" s="206">
        <v>0</v>
      </c>
      <c r="F487" s="393">
        <f t="shared" si="28"/>
        <v>0</v>
      </c>
      <c r="G487" s="393">
        <f t="shared" si="29"/>
        <v>0</v>
      </c>
      <c r="H487" s="530" t="str">
        <f t="shared" si="30"/>
        <v>否</v>
      </c>
      <c r="I487" s="531" t="str">
        <f t="shared" si="31"/>
        <v>项</v>
      </c>
    </row>
    <row r="488" ht="36" customHeight="1" spans="1:9">
      <c r="A488" s="346">
        <v>2060603</v>
      </c>
      <c r="B488" s="341" t="s">
        <v>486</v>
      </c>
      <c r="C488" s="206">
        <v>0</v>
      </c>
      <c r="D488" s="206">
        <v>0</v>
      </c>
      <c r="E488" s="206">
        <v>0</v>
      </c>
      <c r="F488" s="393">
        <f t="shared" si="28"/>
        <v>0</v>
      </c>
      <c r="G488" s="393">
        <f t="shared" si="29"/>
        <v>0</v>
      </c>
      <c r="H488" s="530" t="str">
        <f t="shared" si="30"/>
        <v>否</v>
      </c>
      <c r="I488" s="531" t="str">
        <f t="shared" si="31"/>
        <v>项</v>
      </c>
    </row>
    <row r="489" ht="36" customHeight="1" spans="1:9">
      <c r="A489" s="346">
        <v>2060699</v>
      </c>
      <c r="B489" s="341" t="s">
        <v>487</v>
      </c>
      <c r="C489" s="206">
        <v>0</v>
      </c>
      <c r="D489" s="206">
        <v>0</v>
      </c>
      <c r="E489" s="206">
        <v>0</v>
      </c>
      <c r="F489" s="393">
        <f t="shared" si="28"/>
        <v>0</v>
      </c>
      <c r="G489" s="393">
        <f t="shared" si="29"/>
        <v>0</v>
      </c>
      <c r="H489" s="530" t="str">
        <f t="shared" si="30"/>
        <v>否</v>
      </c>
      <c r="I489" s="531" t="str">
        <f t="shared" si="31"/>
        <v>项</v>
      </c>
    </row>
    <row r="490" ht="18" customHeight="1" spans="1:9">
      <c r="A490" s="346">
        <v>20607</v>
      </c>
      <c r="B490" s="202" t="s">
        <v>488</v>
      </c>
      <c r="C490" s="147">
        <f>SUM(C491:C496)</f>
        <v>77</v>
      </c>
      <c r="D490" s="147">
        <f>SUM(D491:D496)</f>
        <v>77</v>
      </c>
      <c r="E490" s="147">
        <f>SUM(E491:E496)</f>
        <v>2619</v>
      </c>
      <c r="F490" s="393">
        <f t="shared" si="28"/>
        <v>3401.2987012987</v>
      </c>
      <c r="G490" s="393">
        <f t="shared" si="29"/>
        <v>3401.2987012987</v>
      </c>
      <c r="H490" s="530" t="str">
        <f t="shared" si="30"/>
        <v>是</v>
      </c>
      <c r="I490" s="531" t="str">
        <f t="shared" si="31"/>
        <v>款</v>
      </c>
    </row>
    <row r="491" ht="18" customHeight="1" spans="1:9">
      <c r="A491" s="346">
        <v>2060701</v>
      </c>
      <c r="B491" s="341" t="s">
        <v>462</v>
      </c>
      <c r="C491" s="206">
        <v>53</v>
      </c>
      <c r="D491" s="206">
        <v>34</v>
      </c>
      <c r="E491" s="206">
        <v>41</v>
      </c>
      <c r="F491" s="393">
        <f t="shared" si="28"/>
        <v>77.3584905660377</v>
      </c>
      <c r="G491" s="393">
        <f t="shared" si="29"/>
        <v>120.588235294118</v>
      </c>
      <c r="H491" s="530" t="str">
        <f t="shared" si="30"/>
        <v>是</v>
      </c>
      <c r="I491" s="531" t="str">
        <f t="shared" si="31"/>
        <v>项</v>
      </c>
    </row>
    <row r="492" ht="18" customHeight="1" spans="1:9">
      <c r="A492" s="346">
        <v>2060702</v>
      </c>
      <c r="B492" s="341" t="s">
        <v>489</v>
      </c>
      <c r="C492" s="206">
        <v>24</v>
      </c>
      <c r="D492" s="206">
        <v>43</v>
      </c>
      <c r="E492" s="206">
        <v>2578</v>
      </c>
      <c r="F492" s="393">
        <f t="shared" si="28"/>
        <v>10741.6666666667</v>
      </c>
      <c r="G492" s="393">
        <f t="shared" si="29"/>
        <v>5995.3488372093</v>
      </c>
      <c r="H492" s="530" t="str">
        <f t="shared" si="30"/>
        <v>是</v>
      </c>
      <c r="I492" s="531" t="str">
        <f t="shared" si="31"/>
        <v>项</v>
      </c>
    </row>
    <row r="493" ht="36" customHeight="1" spans="1:9">
      <c r="A493" s="346">
        <v>2060703</v>
      </c>
      <c r="B493" s="341" t="s">
        <v>490</v>
      </c>
      <c r="C493" s="206">
        <v>0</v>
      </c>
      <c r="D493" s="206">
        <v>0</v>
      </c>
      <c r="E493" s="206">
        <v>0</v>
      </c>
      <c r="F493" s="393">
        <f t="shared" si="28"/>
        <v>0</v>
      </c>
      <c r="G493" s="393">
        <f t="shared" si="29"/>
        <v>0</v>
      </c>
      <c r="H493" s="530" t="str">
        <f t="shared" si="30"/>
        <v>否</v>
      </c>
      <c r="I493" s="531" t="str">
        <f t="shared" si="31"/>
        <v>项</v>
      </c>
    </row>
    <row r="494" ht="36" customHeight="1" spans="1:9">
      <c r="A494" s="346">
        <v>2060704</v>
      </c>
      <c r="B494" s="341" t="s">
        <v>491</v>
      </c>
      <c r="C494" s="206">
        <v>0</v>
      </c>
      <c r="D494" s="206">
        <v>0</v>
      </c>
      <c r="E494" s="206">
        <v>0</v>
      </c>
      <c r="F494" s="393">
        <f t="shared" si="28"/>
        <v>0</v>
      </c>
      <c r="G494" s="393">
        <f t="shared" si="29"/>
        <v>0</v>
      </c>
      <c r="H494" s="530" t="str">
        <f t="shared" si="30"/>
        <v>否</v>
      </c>
      <c r="I494" s="531" t="str">
        <f t="shared" si="31"/>
        <v>项</v>
      </c>
    </row>
    <row r="495" ht="36" customHeight="1" spans="1:9">
      <c r="A495" s="346">
        <v>2060705</v>
      </c>
      <c r="B495" s="341" t="s">
        <v>492</v>
      </c>
      <c r="C495" s="206">
        <v>0</v>
      </c>
      <c r="D495" s="206">
        <v>0</v>
      </c>
      <c r="E495" s="206">
        <v>0</v>
      </c>
      <c r="F495" s="393">
        <f t="shared" si="28"/>
        <v>0</v>
      </c>
      <c r="G495" s="393">
        <f t="shared" si="29"/>
        <v>0</v>
      </c>
      <c r="H495" s="530" t="str">
        <f t="shared" si="30"/>
        <v>否</v>
      </c>
      <c r="I495" s="531" t="str">
        <f t="shared" si="31"/>
        <v>项</v>
      </c>
    </row>
    <row r="496" ht="36" customHeight="1" spans="1:9">
      <c r="A496" s="346">
        <v>2060799</v>
      </c>
      <c r="B496" s="341" t="s">
        <v>493</v>
      </c>
      <c r="C496" s="206">
        <v>0</v>
      </c>
      <c r="D496" s="206">
        <v>0</v>
      </c>
      <c r="E496" s="206">
        <v>0</v>
      </c>
      <c r="F496" s="393">
        <f t="shared" si="28"/>
        <v>0</v>
      </c>
      <c r="G496" s="393">
        <f t="shared" si="29"/>
        <v>0</v>
      </c>
      <c r="H496" s="530" t="str">
        <f t="shared" si="30"/>
        <v>否</v>
      </c>
      <c r="I496" s="531" t="str">
        <f t="shared" si="31"/>
        <v>项</v>
      </c>
    </row>
    <row r="497" ht="37.5" customHeight="1" spans="1:14">
      <c r="A497" s="346">
        <v>20608</v>
      </c>
      <c r="B497" s="202" t="s">
        <v>494</v>
      </c>
      <c r="C497" s="147">
        <f>SUM(C498:C500)</f>
        <v>0</v>
      </c>
      <c r="D497" s="147">
        <f>SUM(D498:D500)</f>
        <v>0</v>
      </c>
      <c r="E497" s="147">
        <f>SUM(E498:E500)</f>
        <v>0</v>
      </c>
      <c r="F497" s="393">
        <f t="shared" si="28"/>
        <v>0</v>
      </c>
      <c r="G497" s="393">
        <f t="shared" si="29"/>
        <v>0</v>
      </c>
      <c r="H497" s="530" t="str">
        <f t="shared" si="30"/>
        <v>否</v>
      </c>
      <c r="I497" s="531" t="str">
        <f t="shared" si="31"/>
        <v>款</v>
      </c>
    </row>
    <row r="498" ht="36" customHeight="1" spans="1:14">
      <c r="A498" s="346">
        <v>2060801</v>
      </c>
      <c r="B498" s="341" t="s">
        <v>495</v>
      </c>
      <c r="C498" s="206">
        <v>0</v>
      </c>
      <c r="D498" s="206">
        <v>0</v>
      </c>
      <c r="E498" s="206">
        <v>0</v>
      </c>
      <c r="F498" s="393">
        <f t="shared" si="28"/>
        <v>0</v>
      </c>
      <c r="G498" s="393">
        <f t="shared" si="29"/>
        <v>0</v>
      </c>
      <c r="H498" s="530" t="str">
        <f t="shared" si="30"/>
        <v>否</v>
      </c>
      <c r="I498" s="531" t="str">
        <f t="shared" si="31"/>
        <v>项</v>
      </c>
    </row>
    <row r="499" ht="36" customHeight="1" spans="1:14">
      <c r="A499" s="346">
        <v>2060802</v>
      </c>
      <c r="B499" s="341" t="s">
        <v>496</v>
      </c>
      <c r="C499" s="206">
        <v>0</v>
      </c>
      <c r="D499" s="206">
        <v>0</v>
      </c>
      <c r="E499" s="206">
        <v>0</v>
      </c>
      <c r="F499" s="393">
        <f t="shared" si="28"/>
        <v>0</v>
      </c>
      <c r="G499" s="393">
        <f t="shared" si="29"/>
        <v>0</v>
      </c>
      <c r="H499" s="530" t="str">
        <f t="shared" si="30"/>
        <v>否</v>
      </c>
      <c r="I499" s="531" t="str">
        <f t="shared" si="31"/>
        <v>项</v>
      </c>
    </row>
    <row r="500" ht="36" customHeight="1" spans="1:14">
      <c r="A500" s="346">
        <v>2060899</v>
      </c>
      <c r="B500" s="341" t="s">
        <v>497</v>
      </c>
      <c r="C500" s="206">
        <v>0</v>
      </c>
      <c r="D500" s="206">
        <v>0</v>
      </c>
      <c r="E500" s="206">
        <v>0</v>
      </c>
      <c r="F500" s="393">
        <f t="shared" si="28"/>
        <v>0</v>
      </c>
      <c r="G500" s="393">
        <f t="shared" si="29"/>
        <v>0</v>
      </c>
      <c r="H500" s="530" t="str">
        <f t="shared" si="30"/>
        <v>否</v>
      </c>
      <c r="I500" s="531" t="str">
        <f t="shared" si="31"/>
        <v>项</v>
      </c>
    </row>
    <row r="501" ht="37.5" customHeight="1" spans="1:14">
      <c r="A501" s="346">
        <v>20609</v>
      </c>
      <c r="B501" s="202" t="s">
        <v>498</v>
      </c>
      <c r="C501" s="147">
        <f>SUM(C502:C504)</f>
        <v>0</v>
      </c>
      <c r="D501" s="147">
        <f>SUM(D502:D504)</f>
        <v>0</v>
      </c>
      <c r="E501" s="147">
        <f>SUM(E502:E504)</f>
        <v>0</v>
      </c>
      <c r="F501" s="393">
        <f t="shared" si="28"/>
        <v>0</v>
      </c>
      <c r="G501" s="393">
        <f t="shared" si="29"/>
        <v>0</v>
      </c>
      <c r="H501" s="530" t="str">
        <f t="shared" si="30"/>
        <v>否</v>
      </c>
      <c r="I501" s="531" t="str">
        <f t="shared" si="31"/>
        <v>款</v>
      </c>
    </row>
    <row r="502" ht="36" customHeight="1" spans="1:14">
      <c r="A502" s="346">
        <v>2060901</v>
      </c>
      <c r="B502" s="341" t="s">
        <v>499</v>
      </c>
      <c r="C502" s="206">
        <v>0</v>
      </c>
      <c r="D502" s="206">
        <v>0</v>
      </c>
      <c r="E502" s="206">
        <v>0</v>
      </c>
      <c r="F502" s="393">
        <f t="shared" si="28"/>
        <v>0</v>
      </c>
      <c r="G502" s="393">
        <f t="shared" si="29"/>
        <v>0</v>
      </c>
      <c r="H502" s="530" t="str">
        <f t="shared" si="30"/>
        <v>否</v>
      </c>
      <c r="I502" s="531" t="str">
        <f t="shared" si="31"/>
        <v>项</v>
      </c>
    </row>
    <row r="503" ht="36" customHeight="1" spans="1:14">
      <c r="A503" s="346">
        <v>2060902</v>
      </c>
      <c r="B503" s="341" t="s">
        <v>500</v>
      </c>
      <c r="C503" s="206">
        <v>0</v>
      </c>
      <c r="D503" s="206">
        <v>0</v>
      </c>
      <c r="E503" s="206">
        <v>0</v>
      </c>
      <c r="F503" s="393">
        <f t="shared" si="28"/>
        <v>0</v>
      </c>
      <c r="G503" s="393">
        <f t="shared" si="29"/>
        <v>0</v>
      </c>
      <c r="H503" s="530" t="str">
        <f t="shared" si="30"/>
        <v>否</v>
      </c>
      <c r="I503" s="531" t="str">
        <f t="shared" si="31"/>
        <v>项</v>
      </c>
    </row>
    <row r="504" ht="36" customHeight="1" spans="1:14">
      <c r="A504" s="346">
        <v>2060999</v>
      </c>
      <c r="B504" s="341" t="s">
        <v>501</v>
      </c>
      <c r="C504" s="206">
        <v>0</v>
      </c>
      <c r="D504" s="206">
        <v>0</v>
      </c>
      <c r="E504" s="206">
        <v>0</v>
      </c>
      <c r="F504" s="393">
        <f t="shared" si="28"/>
        <v>0</v>
      </c>
      <c r="G504" s="393">
        <f t="shared" si="29"/>
        <v>0</v>
      </c>
      <c r="H504" s="530" t="str">
        <f t="shared" si="30"/>
        <v>否</v>
      </c>
      <c r="I504" s="531" t="str">
        <f t="shared" si="31"/>
        <v>项</v>
      </c>
    </row>
    <row r="505" ht="18" customHeight="1" spans="1:14">
      <c r="A505" s="346">
        <v>20699</v>
      </c>
      <c r="B505" s="202" t="s">
        <v>502</v>
      </c>
      <c r="C505" s="147">
        <f>SUM(C506:C509)</f>
        <v>53</v>
      </c>
      <c r="D505" s="147">
        <f>SUM(D506:D509)</f>
        <v>300</v>
      </c>
      <c r="E505" s="147">
        <f>SUM(E506:E509)</f>
        <v>2263</v>
      </c>
      <c r="F505" s="393">
        <f t="shared" si="28"/>
        <v>4269.81132075472</v>
      </c>
      <c r="G505" s="393">
        <f t="shared" si="29"/>
        <v>754.333333333333</v>
      </c>
      <c r="H505" s="530" t="str">
        <f t="shared" si="30"/>
        <v>是</v>
      </c>
      <c r="I505" s="531" t="str">
        <f t="shared" si="31"/>
        <v>款</v>
      </c>
    </row>
    <row r="506" ht="36" customHeight="1" spans="1:14">
      <c r="A506" s="346">
        <v>2069901</v>
      </c>
      <c r="B506" s="341" t="s">
        <v>503</v>
      </c>
      <c r="C506" s="206">
        <v>0</v>
      </c>
      <c r="D506" s="206">
        <v>0</v>
      </c>
      <c r="E506" s="206">
        <v>0</v>
      </c>
      <c r="F506" s="393">
        <f t="shared" si="28"/>
        <v>0</v>
      </c>
      <c r="G506" s="393">
        <f t="shared" si="29"/>
        <v>0</v>
      </c>
      <c r="H506" s="530" t="str">
        <f t="shared" si="30"/>
        <v>否</v>
      </c>
      <c r="I506" s="531" t="str">
        <f t="shared" si="31"/>
        <v>项</v>
      </c>
    </row>
    <row r="507" ht="36" customHeight="1" spans="1:14">
      <c r="A507" s="346">
        <v>2069902</v>
      </c>
      <c r="B507" s="341" t="s">
        <v>504</v>
      </c>
      <c r="C507" s="206">
        <v>0</v>
      </c>
      <c r="D507" s="206">
        <v>0</v>
      </c>
      <c r="E507" s="206">
        <v>0</v>
      </c>
      <c r="F507" s="393">
        <f t="shared" si="28"/>
        <v>0</v>
      </c>
      <c r="G507" s="393">
        <f t="shared" si="29"/>
        <v>0</v>
      </c>
      <c r="H507" s="530" t="str">
        <f t="shared" si="30"/>
        <v>否</v>
      </c>
      <c r="I507" s="531" t="str">
        <f t="shared" si="31"/>
        <v>项</v>
      </c>
    </row>
    <row r="508" ht="36" customHeight="1" spans="1:14">
      <c r="A508" s="346">
        <v>2069903</v>
      </c>
      <c r="B508" s="341" t="s">
        <v>505</v>
      </c>
      <c r="C508" s="206">
        <v>0</v>
      </c>
      <c r="D508" s="206">
        <v>0</v>
      </c>
      <c r="E508" s="206">
        <v>0</v>
      </c>
      <c r="F508" s="393">
        <f t="shared" si="28"/>
        <v>0</v>
      </c>
      <c r="G508" s="393">
        <f t="shared" si="29"/>
        <v>0</v>
      </c>
      <c r="H508" s="530" t="str">
        <f t="shared" si="30"/>
        <v>否</v>
      </c>
      <c r="I508" s="531" t="str">
        <f t="shared" si="31"/>
        <v>项</v>
      </c>
    </row>
    <row r="509" ht="18" customHeight="1" spans="1:14">
      <c r="A509" s="346">
        <v>2069999</v>
      </c>
      <c r="B509" s="341" t="s">
        <v>502</v>
      </c>
      <c r="C509" s="206">
        <v>53</v>
      </c>
      <c r="D509" s="206">
        <v>300</v>
      </c>
      <c r="E509" s="206">
        <v>2263</v>
      </c>
      <c r="F509" s="393">
        <f t="shared" si="28"/>
        <v>4269.81132075472</v>
      </c>
      <c r="G509" s="393">
        <f t="shared" si="29"/>
        <v>754.333333333333</v>
      </c>
      <c r="H509" s="530" t="str">
        <f t="shared" si="30"/>
        <v>是</v>
      </c>
      <c r="I509" s="531" t="str">
        <f t="shared" si="31"/>
        <v>项</v>
      </c>
    </row>
    <row r="510" ht="18" customHeight="1" spans="1:14">
      <c r="A510" s="529">
        <v>207</v>
      </c>
      <c r="B510" s="469" t="s">
        <v>144</v>
      </c>
      <c r="C510" s="216">
        <f>SUM(C511,C527,C535,C546,C555,C563)</f>
        <v>1584</v>
      </c>
      <c r="D510" s="216">
        <f>SUM(D511,D527,D535,D546,D555,D563)</f>
        <v>1361</v>
      </c>
      <c r="E510" s="216">
        <f>SUM(E511,E527,E535,E546,E555,E563)</f>
        <v>1536</v>
      </c>
      <c r="F510" s="389">
        <f t="shared" si="28"/>
        <v>96.969696969697</v>
      </c>
      <c r="G510" s="389">
        <f t="shared" si="29"/>
        <v>112.858192505511</v>
      </c>
      <c r="H510" s="530" t="str">
        <f t="shared" si="30"/>
        <v>是</v>
      </c>
      <c r="I510" s="531" t="str">
        <f t="shared" si="31"/>
        <v>类</v>
      </c>
      <c r="K510" s="411"/>
      <c r="N510" s="411"/>
    </row>
    <row r="511" ht="18" customHeight="1" spans="1:14">
      <c r="A511" s="346">
        <v>20701</v>
      </c>
      <c r="B511" s="202" t="s">
        <v>506</v>
      </c>
      <c r="C511" s="147">
        <f>SUM(C512:C526)</f>
        <v>849</v>
      </c>
      <c r="D511" s="147">
        <f>SUM(D512:D526)</f>
        <v>540</v>
      </c>
      <c r="E511" s="147">
        <f>SUM(E512:E526)</f>
        <v>612</v>
      </c>
      <c r="F511" s="393">
        <f t="shared" si="28"/>
        <v>72.0848056537102</v>
      </c>
      <c r="G511" s="393">
        <f t="shared" si="29"/>
        <v>113.333333333333</v>
      </c>
      <c r="H511" s="530" t="str">
        <f t="shared" si="30"/>
        <v>是</v>
      </c>
      <c r="I511" s="531" t="str">
        <f t="shared" si="31"/>
        <v>款</v>
      </c>
    </row>
    <row r="512" ht="18" customHeight="1" spans="1:14">
      <c r="A512" s="346">
        <v>2070101</v>
      </c>
      <c r="B512" s="341" t="s">
        <v>187</v>
      </c>
      <c r="C512" s="206">
        <v>306</v>
      </c>
      <c r="D512" s="206">
        <v>325</v>
      </c>
      <c r="E512" s="206">
        <v>296</v>
      </c>
      <c r="F512" s="393">
        <f t="shared" si="28"/>
        <v>96.7320261437908</v>
      </c>
      <c r="G512" s="393">
        <f t="shared" si="29"/>
        <v>91.0769230769231</v>
      </c>
      <c r="H512" s="530" t="str">
        <f t="shared" si="30"/>
        <v>是</v>
      </c>
      <c r="I512" s="531" t="str">
        <f t="shared" si="31"/>
        <v>项</v>
      </c>
    </row>
    <row r="513" ht="36" customHeight="1" spans="1:9">
      <c r="A513" s="346">
        <v>2070102</v>
      </c>
      <c r="B513" s="341" t="s">
        <v>188</v>
      </c>
      <c r="C513" s="206">
        <v>0</v>
      </c>
      <c r="D513" s="206">
        <v>0</v>
      </c>
      <c r="E513" s="206">
        <v>0</v>
      </c>
      <c r="F513" s="393">
        <f t="shared" si="28"/>
        <v>0</v>
      </c>
      <c r="G513" s="393">
        <f t="shared" si="29"/>
        <v>0</v>
      </c>
      <c r="H513" s="530" t="str">
        <f t="shared" si="30"/>
        <v>否</v>
      </c>
      <c r="I513" s="531" t="str">
        <f t="shared" si="31"/>
        <v>项</v>
      </c>
    </row>
    <row r="514" ht="36" customHeight="1" spans="1:9">
      <c r="A514" s="346">
        <v>2070103</v>
      </c>
      <c r="B514" s="341" t="s">
        <v>189</v>
      </c>
      <c r="C514" s="206">
        <v>0</v>
      </c>
      <c r="D514" s="206">
        <v>0</v>
      </c>
      <c r="E514" s="206">
        <v>0</v>
      </c>
      <c r="F514" s="393">
        <f t="shared" si="28"/>
        <v>0</v>
      </c>
      <c r="G514" s="393">
        <f t="shared" si="29"/>
        <v>0</v>
      </c>
      <c r="H514" s="530" t="str">
        <f t="shared" si="30"/>
        <v>否</v>
      </c>
      <c r="I514" s="531" t="str">
        <f t="shared" si="31"/>
        <v>项</v>
      </c>
    </row>
    <row r="515" ht="18" customHeight="1" spans="1:9">
      <c r="A515" s="346">
        <v>2070104</v>
      </c>
      <c r="B515" s="341" t="s">
        <v>507</v>
      </c>
      <c r="C515" s="206">
        <v>89</v>
      </c>
      <c r="D515" s="206">
        <v>105</v>
      </c>
      <c r="E515" s="206">
        <v>90</v>
      </c>
      <c r="F515" s="393">
        <f t="shared" si="28"/>
        <v>101.123595505618</v>
      </c>
      <c r="G515" s="393">
        <f t="shared" si="29"/>
        <v>85.7142857142857</v>
      </c>
      <c r="H515" s="530" t="str">
        <f t="shared" si="30"/>
        <v>是</v>
      </c>
      <c r="I515" s="531" t="str">
        <f t="shared" si="31"/>
        <v>项</v>
      </c>
    </row>
    <row r="516" ht="36" customHeight="1" spans="1:9">
      <c r="A516" s="346">
        <v>2070105</v>
      </c>
      <c r="B516" s="341" t="s">
        <v>508</v>
      </c>
      <c r="C516" s="206">
        <v>0</v>
      </c>
      <c r="D516" s="206">
        <v>0</v>
      </c>
      <c r="E516" s="206">
        <v>0</v>
      </c>
      <c r="F516" s="393">
        <f t="shared" si="28"/>
        <v>0</v>
      </c>
      <c r="G516" s="393">
        <f t="shared" si="29"/>
        <v>0</v>
      </c>
      <c r="H516" s="530" t="str">
        <f t="shared" si="30"/>
        <v>否</v>
      </c>
      <c r="I516" s="531" t="str">
        <f t="shared" si="31"/>
        <v>项</v>
      </c>
    </row>
    <row r="517" ht="36" customHeight="1" spans="1:9">
      <c r="A517" s="346">
        <v>2070106</v>
      </c>
      <c r="B517" s="341" t="s">
        <v>509</v>
      </c>
      <c r="C517" s="206">
        <v>0</v>
      </c>
      <c r="D517" s="206">
        <v>0</v>
      </c>
      <c r="E517" s="206">
        <v>0</v>
      </c>
      <c r="F517" s="393">
        <f t="shared" ref="F517:F580" si="32">IFERROR(IF(C517&lt;0,"",IFERROR(E517/C517,0))*100,0)</f>
        <v>0</v>
      </c>
      <c r="G517" s="393">
        <f t="shared" ref="G517:G580" si="33">IFERROR(IF(D517&lt;0,"",IFERROR(E517/D517,0))*100,0)</f>
        <v>0</v>
      </c>
      <c r="H517" s="530" t="str">
        <f t="shared" ref="H517:H580" si="34">IF(LEN(A517)=3,"是",IF(B517&lt;&gt;"",IF(SUM(C517:E517)&lt;&gt;0,"是","否"),"是"))</f>
        <v>否</v>
      </c>
      <c r="I517" s="531" t="str">
        <f t="shared" ref="I517:I580" si="35">IF(LEN(A517)=3,"类",IF(LEN(A517)=5,"款","项"))</f>
        <v>项</v>
      </c>
    </row>
    <row r="518" ht="36" customHeight="1" spans="1:9">
      <c r="A518" s="346">
        <v>2070107</v>
      </c>
      <c r="B518" s="341" t="s">
        <v>510</v>
      </c>
      <c r="C518" s="206">
        <v>0</v>
      </c>
      <c r="D518" s="206">
        <v>0</v>
      </c>
      <c r="E518" s="206">
        <v>0</v>
      </c>
      <c r="F518" s="393">
        <f t="shared" si="32"/>
        <v>0</v>
      </c>
      <c r="G518" s="393">
        <f t="shared" si="33"/>
        <v>0</v>
      </c>
      <c r="H518" s="530" t="str">
        <f t="shared" si="34"/>
        <v>否</v>
      </c>
      <c r="I518" s="531" t="str">
        <f t="shared" si="35"/>
        <v>项</v>
      </c>
    </row>
    <row r="519" ht="36" customHeight="1" spans="1:9">
      <c r="A519" s="346">
        <v>2070108</v>
      </c>
      <c r="B519" s="341" t="s">
        <v>511</v>
      </c>
      <c r="C519" s="206">
        <v>0</v>
      </c>
      <c r="D519" s="206">
        <v>0</v>
      </c>
      <c r="E519" s="206">
        <v>0</v>
      </c>
      <c r="F519" s="393">
        <f t="shared" si="32"/>
        <v>0</v>
      </c>
      <c r="G519" s="393">
        <f t="shared" si="33"/>
        <v>0</v>
      </c>
      <c r="H519" s="530" t="str">
        <f t="shared" si="34"/>
        <v>否</v>
      </c>
      <c r="I519" s="531" t="str">
        <f t="shared" si="35"/>
        <v>项</v>
      </c>
    </row>
    <row r="520" ht="18" customHeight="1" spans="1:9">
      <c r="A520" s="346">
        <v>2070109</v>
      </c>
      <c r="B520" s="341" t="s">
        <v>512</v>
      </c>
      <c r="C520" s="206">
        <v>381</v>
      </c>
      <c r="D520" s="206">
        <v>108</v>
      </c>
      <c r="E520" s="206">
        <v>148</v>
      </c>
      <c r="F520" s="393">
        <f t="shared" si="32"/>
        <v>38.8451443569554</v>
      </c>
      <c r="G520" s="393">
        <f t="shared" si="33"/>
        <v>137.037037037037</v>
      </c>
      <c r="H520" s="530" t="str">
        <f t="shared" si="34"/>
        <v>是</v>
      </c>
      <c r="I520" s="531" t="str">
        <f t="shared" si="35"/>
        <v>项</v>
      </c>
    </row>
    <row r="521" ht="36" customHeight="1" spans="1:9">
      <c r="A521" s="346">
        <v>2070110</v>
      </c>
      <c r="B521" s="341" t="s">
        <v>513</v>
      </c>
      <c r="C521" s="206">
        <v>0</v>
      </c>
      <c r="D521" s="206">
        <v>0</v>
      </c>
      <c r="E521" s="206">
        <v>0</v>
      </c>
      <c r="F521" s="393">
        <f t="shared" si="32"/>
        <v>0</v>
      </c>
      <c r="G521" s="393">
        <f t="shared" si="33"/>
        <v>0</v>
      </c>
      <c r="H521" s="530" t="str">
        <f t="shared" si="34"/>
        <v>否</v>
      </c>
      <c r="I521" s="531" t="str">
        <f t="shared" si="35"/>
        <v>项</v>
      </c>
    </row>
    <row r="522" ht="18" customHeight="1" spans="1:9">
      <c r="A522" s="346">
        <v>2070111</v>
      </c>
      <c r="B522" s="341" t="s">
        <v>514</v>
      </c>
      <c r="C522" s="206">
        <v>13</v>
      </c>
      <c r="D522" s="206">
        <v>2</v>
      </c>
      <c r="E522" s="206">
        <v>36</v>
      </c>
      <c r="F522" s="393">
        <f t="shared" si="32"/>
        <v>276.923076923077</v>
      </c>
      <c r="G522" s="393">
        <f t="shared" si="33"/>
        <v>1800</v>
      </c>
      <c r="H522" s="530" t="str">
        <f t="shared" si="34"/>
        <v>是</v>
      </c>
      <c r="I522" s="531" t="str">
        <f t="shared" si="35"/>
        <v>项</v>
      </c>
    </row>
    <row r="523" ht="36" customHeight="1" spans="1:9">
      <c r="A523" s="346">
        <v>2070112</v>
      </c>
      <c r="B523" s="341" t="s">
        <v>515</v>
      </c>
      <c r="C523" s="206">
        <v>0</v>
      </c>
      <c r="D523" s="206">
        <v>0</v>
      </c>
      <c r="E523" s="206">
        <v>0</v>
      </c>
      <c r="F523" s="393">
        <f t="shared" si="32"/>
        <v>0</v>
      </c>
      <c r="G523" s="393">
        <f t="shared" si="33"/>
        <v>0</v>
      </c>
      <c r="H523" s="530" t="str">
        <f t="shared" si="34"/>
        <v>否</v>
      </c>
      <c r="I523" s="531" t="str">
        <f t="shared" si="35"/>
        <v>项</v>
      </c>
    </row>
    <row r="524" ht="18" customHeight="1" spans="1:9">
      <c r="A524" s="346">
        <v>2070113</v>
      </c>
      <c r="B524" s="341" t="s">
        <v>516</v>
      </c>
      <c r="C524" s="206">
        <v>5</v>
      </c>
      <c r="D524" s="206">
        <v>0</v>
      </c>
      <c r="E524" s="206">
        <v>0</v>
      </c>
      <c r="F524" s="393">
        <f t="shared" si="32"/>
        <v>0</v>
      </c>
      <c r="G524" s="393">
        <f t="shared" si="33"/>
        <v>0</v>
      </c>
      <c r="H524" s="530" t="str">
        <f t="shared" si="34"/>
        <v>是</v>
      </c>
      <c r="I524" s="531" t="str">
        <f t="shared" si="35"/>
        <v>项</v>
      </c>
    </row>
    <row r="525" ht="36" customHeight="1" spans="1:9">
      <c r="A525" s="346">
        <v>2070114</v>
      </c>
      <c r="B525" s="341" t="s">
        <v>517</v>
      </c>
      <c r="C525" s="206">
        <v>0</v>
      </c>
      <c r="D525" s="206">
        <v>0</v>
      </c>
      <c r="E525" s="206">
        <v>0</v>
      </c>
      <c r="F525" s="393">
        <f t="shared" si="32"/>
        <v>0</v>
      </c>
      <c r="G525" s="393">
        <f t="shared" si="33"/>
        <v>0</v>
      </c>
      <c r="H525" s="530" t="str">
        <f t="shared" si="34"/>
        <v>否</v>
      </c>
      <c r="I525" s="531" t="str">
        <f t="shared" si="35"/>
        <v>项</v>
      </c>
    </row>
    <row r="526" ht="18" customHeight="1" spans="1:9">
      <c r="A526" s="346">
        <v>2070199</v>
      </c>
      <c r="B526" s="341" t="s">
        <v>518</v>
      </c>
      <c r="C526" s="206">
        <v>55</v>
      </c>
      <c r="D526" s="206">
        <v>0</v>
      </c>
      <c r="E526" s="206">
        <v>42</v>
      </c>
      <c r="F526" s="393">
        <f t="shared" si="32"/>
        <v>76.3636363636364</v>
      </c>
      <c r="G526" s="393">
        <f t="shared" si="33"/>
        <v>0</v>
      </c>
      <c r="H526" s="530" t="str">
        <f t="shared" si="34"/>
        <v>是</v>
      </c>
      <c r="I526" s="531" t="str">
        <f t="shared" si="35"/>
        <v>项</v>
      </c>
    </row>
    <row r="527" ht="18" customHeight="1" spans="1:9">
      <c r="A527" s="346">
        <v>20702</v>
      </c>
      <c r="B527" s="202" t="s">
        <v>519</v>
      </c>
      <c r="C527" s="147">
        <f>SUM(C528:C534)</f>
        <v>267</v>
      </c>
      <c r="D527" s="147">
        <f>SUM(D528:D534)</f>
        <v>280</v>
      </c>
      <c r="E527" s="147">
        <f>SUM(E528:E534)</f>
        <v>288</v>
      </c>
      <c r="F527" s="393">
        <f t="shared" si="32"/>
        <v>107.865168539326</v>
      </c>
      <c r="G527" s="393">
        <f t="shared" si="33"/>
        <v>102.857142857143</v>
      </c>
      <c r="H527" s="530" t="str">
        <f t="shared" si="34"/>
        <v>是</v>
      </c>
      <c r="I527" s="531" t="str">
        <f t="shared" si="35"/>
        <v>款</v>
      </c>
    </row>
    <row r="528" ht="36" customHeight="1" spans="1:9">
      <c r="A528" s="346">
        <v>2070201</v>
      </c>
      <c r="B528" s="341" t="s">
        <v>187</v>
      </c>
      <c r="C528" s="206">
        <v>0</v>
      </c>
      <c r="D528" s="206">
        <v>0</v>
      </c>
      <c r="E528" s="206">
        <v>0</v>
      </c>
      <c r="F528" s="393">
        <f t="shared" si="32"/>
        <v>0</v>
      </c>
      <c r="G528" s="393">
        <f t="shared" si="33"/>
        <v>0</v>
      </c>
      <c r="H528" s="530" t="str">
        <f t="shared" si="34"/>
        <v>否</v>
      </c>
      <c r="I528" s="531" t="str">
        <f t="shared" si="35"/>
        <v>项</v>
      </c>
    </row>
    <row r="529" ht="36" customHeight="1" spans="1:9">
      <c r="A529" s="346">
        <v>2070202</v>
      </c>
      <c r="B529" s="341" t="s">
        <v>188</v>
      </c>
      <c r="C529" s="206">
        <v>0</v>
      </c>
      <c r="D529" s="206">
        <v>0</v>
      </c>
      <c r="E529" s="206">
        <v>0</v>
      </c>
      <c r="F529" s="393">
        <f t="shared" si="32"/>
        <v>0</v>
      </c>
      <c r="G529" s="393">
        <f t="shared" si="33"/>
        <v>0</v>
      </c>
      <c r="H529" s="530" t="str">
        <f t="shared" si="34"/>
        <v>否</v>
      </c>
      <c r="I529" s="531" t="str">
        <f t="shared" si="35"/>
        <v>项</v>
      </c>
    </row>
    <row r="530" ht="36" customHeight="1" spans="1:9">
      <c r="A530" s="346">
        <v>2070203</v>
      </c>
      <c r="B530" s="341" t="s">
        <v>189</v>
      </c>
      <c r="C530" s="206">
        <v>0</v>
      </c>
      <c r="D530" s="206">
        <v>0</v>
      </c>
      <c r="E530" s="206">
        <v>0</v>
      </c>
      <c r="F530" s="393">
        <f t="shared" si="32"/>
        <v>0</v>
      </c>
      <c r="G530" s="393">
        <f t="shared" si="33"/>
        <v>0</v>
      </c>
      <c r="H530" s="530" t="str">
        <f t="shared" si="34"/>
        <v>否</v>
      </c>
      <c r="I530" s="531" t="str">
        <f t="shared" si="35"/>
        <v>项</v>
      </c>
    </row>
    <row r="531" ht="18" customHeight="1" spans="1:9">
      <c r="A531" s="346">
        <v>2070204</v>
      </c>
      <c r="B531" s="341" t="s">
        <v>520</v>
      </c>
      <c r="C531" s="206">
        <v>267</v>
      </c>
      <c r="D531" s="206">
        <v>280</v>
      </c>
      <c r="E531" s="206">
        <v>288</v>
      </c>
      <c r="F531" s="393">
        <f t="shared" si="32"/>
        <v>107.865168539326</v>
      </c>
      <c r="G531" s="393">
        <f t="shared" si="33"/>
        <v>102.857142857143</v>
      </c>
      <c r="H531" s="530" t="str">
        <f t="shared" si="34"/>
        <v>是</v>
      </c>
      <c r="I531" s="531" t="str">
        <f t="shared" si="35"/>
        <v>项</v>
      </c>
    </row>
    <row r="532" ht="36" customHeight="1" spans="1:9">
      <c r="A532" s="346">
        <v>2070205</v>
      </c>
      <c r="B532" s="341" t="s">
        <v>521</v>
      </c>
      <c r="C532" s="206">
        <v>0</v>
      </c>
      <c r="D532" s="206">
        <v>0</v>
      </c>
      <c r="E532" s="206">
        <v>0</v>
      </c>
      <c r="F532" s="393">
        <f t="shared" si="32"/>
        <v>0</v>
      </c>
      <c r="G532" s="393">
        <f t="shared" si="33"/>
        <v>0</v>
      </c>
      <c r="H532" s="530" t="str">
        <f t="shared" si="34"/>
        <v>否</v>
      </c>
      <c r="I532" s="531" t="str">
        <f t="shared" si="35"/>
        <v>项</v>
      </c>
    </row>
    <row r="533" ht="36" customHeight="1" spans="1:9">
      <c r="A533" s="346">
        <v>2070206</v>
      </c>
      <c r="B533" s="341" t="s">
        <v>522</v>
      </c>
      <c r="C533" s="206">
        <v>0</v>
      </c>
      <c r="D533" s="206">
        <v>0</v>
      </c>
      <c r="E533" s="206">
        <v>0</v>
      </c>
      <c r="F533" s="393">
        <f t="shared" si="32"/>
        <v>0</v>
      </c>
      <c r="G533" s="393">
        <f t="shared" si="33"/>
        <v>0</v>
      </c>
      <c r="H533" s="530" t="str">
        <f t="shared" si="34"/>
        <v>否</v>
      </c>
      <c r="I533" s="531" t="str">
        <f t="shared" si="35"/>
        <v>项</v>
      </c>
    </row>
    <row r="534" ht="36" customHeight="1" spans="1:9">
      <c r="A534" s="346">
        <v>2070299</v>
      </c>
      <c r="B534" s="341" t="s">
        <v>523</v>
      </c>
      <c r="C534" s="206">
        <v>0</v>
      </c>
      <c r="D534" s="206">
        <v>0</v>
      </c>
      <c r="E534" s="206">
        <v>0</v>
      </c>
      <c r="F534" s="393">
        <f t="shared" si="32"/>
        <v>0</v>
      </c>
      <c r="G534" s="393">
        <f t="shared" si="33"/>
        <v>0</v>
      </c>
      <c r="H534" s="530" t="str">
        <f t="shared" si="34"/>
        <v>否</v>
      </c>
      <c r="I534" s="531" t="str">
        <f t="shared" si="35"/>
        <v>项</v>
      </c>
    </row>
    <row r="535" ht="18" customHeight="1" spans="1:9">
      <c r="A535" s="346">
        <v>20703</v>
      </c>
      <c r="B535" s="202" t="s">
        <v>524</v>
      </c>
      <c r="C535" s="147">
        <f>SUM(C536:C545)</f>
        <v>92</v>
      </c>
      <c r="D535" s="147">
        <f>SUM(D536:D545)</f>
        <v>114</v>
      </c>
      <c r="E535" s="147">
        <f>SUM(E536:E545)</f>
        <v>174</v>
      </c>
      <c r="F535" s="393">
        <f t="shared" si="32"/>
        <v>189.130434782609</v>
      </c>
      <c r="G535" s="393">
        <f t="shared" si="33"/>
        <v>152.631578947368</v>
      </c>
      <c r="H535" s="530" t="str">
        <f t="shared" si="34"/>
        <v>是</v>
      </c>
      <c r="I535" s="531" t="str">
        <f t="shared" si="35"/>
        <v>款</v>
      </c>
    </row>
    <row r="536" ht="36" customHeight="1" spans="1:9">
      <c r="A536" s="346">
        <v>2070301</v>
      </c>
      <c r="B536" s="341" t="s">
        <v>187</v>
      </c>
      <c r="C536" s="206">
        <v>0</v>
      </c>
      <c r="D536" s="206">
        <v>0</v>
      </c>
      <c r="E536" s="206">
        <v>0</v>
      </c>
      <c r="F536" s="393">
        <f t="shared" si="32"/>
        <v>0</v>
      </c>
      <c r="G536" s="393">
        <f t="shared" si="33"/>
        <v>0</v>
      </c>
      <c r="H536" s="530" t="str">
        <f t="shared" si="34"/>
        <v>否</v>
      </c>
      <c r="I536" s="531" t="str">
        <f t="shared" si="35"/>
        <v>项</v>
      </c>
    </row>
    <row r="537" ht="36" customHeight="1" spans="1:9">
      <c r="A537" s="346">
        <v>2070302</v>
      </c>
      <c r="B537" s="341" t="s">
        <v>188</v>
      </c>
      <c r="C537" s="206">
        <v>0</v>
      </c>
      <c r="D537" s="206">
        <v>0</v>
      </c>
      <c r="E537" s="206">
        <v>0</v>
      </c>
      <c r="F537" s="393">
        <f t="shared" si="32"/>
        <v>0</v>
      </c>
      <c r="G537" s="393">
        <f t="shared" si="33"/>
        <v>0</v>
      </c>
      <c r="H537" s="530" t="str">
        <f t="shared" si="34"/>
        <v>否</v>
      </c>
      <c r="I537" s="531" t="str">
        <f t="shared" si="35"/>
        <v>项</v>
      </c>
    </row>
    <row r="538" ht="36" customHeight="1" spans="1:9">
      <c r="A538" s="346">
        <v>2070303</v>
      </c>
      <c r="B538" s="341" t="s">
        <v>189</v>
      </c>
      <c r="C538" s="206">
        <v>0</v>
      </c>
      <c r="D538" s="206">
        <v>0</v>
      </c>
      <c r="E538" s="206">
        <v>0</v>
      </c>
      <c r="F538" s="393">
        <f t="shared" si="32"/>
        <v>0</v>
      </c>
      <c r="G538" s="393">
        <f t="shared" si="33"/>
        <v>0</v>
      </c>
      <c r="H538" s="530" t="str">
        <f t="shared" si="34"/>
        <v>否</v>
      </c>
      <c r="I538" s="531" t="str">
        <f t="shared" si="35"/>
        <v>项</v>
      </c>
    </row>
    <row r="539" ht="36" customHeight="1" spans="1:9">
      <c r="A539" s="346">
        <v>2070304</v>
      </c>
      <c r="B539" s="341" t="s">
        <v>525</v>
      </c>
      <c r="C539" s="206">
        <v>0</v>
      </c>
      <c r="D539" s="206">
        <v>0</v>
      </c>
      <c r="E539" s="206">
        <v>0</v>
      </c>
      <c r="F539" s="393">
        <f t="shared" si="32"/>
        <v>0</v>
      </c>
      <c r="G539" s="393">
        <f t="shared" si="33"/>
        <v>0</v>
      </c>
      <c r="H539" s="530" t="str">
        <f t="shared" si="34"/>
        <v>否</v>
      </c>
      <c r="I539" s="531" t="str">
        <f t="shared" si="35"/>
        <v>项</v>
      </c>
    </row>
    <row r="540" ht="36" customHeight="1" spans="1:9">
      <c r="A540" s="346">
        <v>2070305</v>
      </c>
      <c r="B540" s="341" t="s">
        <v>526</v>
      </c>
      <c r="C540" s="206">
        <v>0</v>
      </c>
      <c r="D540" s="206">
        <v>0</v>
      </c>
      <c r="E540" s="206">
        <v>0</v>
      </c>
      <c r="F540" s="393">
        <f t="shared" si="32"/>
        <v>0</v>
      </c>
      <c r="G540" s="393">
        <f t="shared" si="33"/>
        <v>0</v>
      </c>
      <c r="H540" s="530" t="str">
        <f t="shared" si="34"/>
        <v>否</v>
      </c>
      <c r="I540" s="531" t="str">
        <f t="shared" si="35"/>
        <v>项</v>
      </c>
    </row>
    <row r="541" ht="36" customHeight="1" spans="1:9">
      <c r="A541" s="346">
        <v>2070306</v>
      </c>
      <c r="B541" s="341" t="s">
        <v>527</v>
      </c>
      <c r="C541" s="206">
        <v>0</v>
      </c>
      <c r="D541" s="206">
        <v>0</v>
      </c>
      <c r="E541" s="206">
        <v>0</v>
      </c>
      <c r="F541" s="393">
        <f t="shared" si="32"/>
        <v>0</v>
      </c>
      <c r="G541" s="393">
        <f t="shared" si="33"/>
        <v>0</v>
      </c>
      <c r="H541" s="530" t="str">
        <f t="shared" si="34"/>
        <v>否</v>
      </c>
      <c r="I541" s="531" t="str">
        <f t="shared" si="35"/>
        <v>项</v>
      </c>
    </row>
    <row r="542" ht="18" customHeight="1" spans="1:9">
      <c r="A542" s="346">
        <v>2070307</v>
      </c>
      <c r="B542" s="341" t="s">
        <v>528</v>
      </c>
      <c r="C542" s="206">
        <v>1</v>
      </c>
      <c r="D542" s="206">
        <v>0</v>
      </c>
      <c r="E542" s="206">
        <v>76</v>
      </c>
      <c r="F542" s="393">
        <f t="shared" si="32"/>
        <v>7600</v>
      </c>
      <c r="G542" s="393">
        <f t="shared" si="33"/>
        <v>0</v>
      </c>
      <c r="H542" s="530" t="str">
        <f t="shared" si="34"/>
        <v>是</v>
      </c>
      <c r="I542" s="531" t="str">
        <f t="shared" si="35"/>
        <v>项</v>
      </c>
    </row>
    <row r="543" ht="18" customHeight="1" spans="1:9">
      <c r="A543" s="346">
        <v>2070308</v>
      </c>
      <c r="B543" s="341" t="s">
        <v>529</v>
      </c>
      <c r="C543" s="206">
        <v>91</v>
      </c>
      <c r="D543" s="206">
        <v>114</v>
      </c>
      <c r="E543" s="206">
        <v>98</v>
      </c>
      <c r="F543" s="393">
        <f t="shared" si="32"/>
        <v>107.692307692308</v>
      </c>
      <c r="G543" s="393">
        <f t="shared" si="33"/>
        <v>85.9649122807018</v>
      </c>
      <c r="H543" s="530" t="str">
        <f t="shared" si="34"/>
        <v>是</v>
      </c>
      <c r="I543" s="531" t="str">
        <f t="shared" si="35"/>
        <v>项</v>
      </c>
    </row>
    <row r="544" ht="36" customHeight="1" spans="1:9">
      <c r="A544" s="346">
        <v>2070309</v>
      </c>
      <c r="B544" s="341" t="s">
        <v>530</v>
      </c>
      <c r="C544" s="206">
        <v>0</v>
      </c>
      <c r="D544" s="206">
        <v>0</v>
      </c>
      <c r="E544" s="206">
        <v>0</v>
      </c>
      <c r="F544" s="393">
        <f t="shared" si="32"/>
        <v>0</v>
      </c>
      <c r="G544" s="393">
        <f t="shared" si="33"/>
        <v>0</v>
      </c>
      <c r="H544" s="530" t="str">
        <f t="shared" si="34"/>
        <v>否</v>
      </c>
      <c r="I544" s="531" t="str">
        <f t="shared" si="35"/>
        <v>项</v>
      </c>
    </row>
    <row r="545" ht="36" customHeight="1" spans="1:9">
      <c r="A545" s="346">
        <v>2070399</v>
      </c>
      <c r="B545" s="341" t="s">
        <v>531</v>
      </c>
      <c r="C545" s="206">
        <v>0</v>
      </c>
      <c r="D545" s="206">
        <v>0</v>
      </c>
      <c r="E545" s="206">
        <v>0</v>
      </c>
      <c r="F545" s="393">
        <f t="shared" si="32"/>
        <v>0</v>
      </c>
      <c r="G545" s="393">
        <f t="shared" si="33"/>
        <v>0</v>
      </c>
      <c r="H545" s="530" t="str">
        <f t="shared" si="34"/>
        <v>否</v>
      </c>
      <c r="I545" s="531" t="str">
        <f t="shared" si="35"/>
        <v>项</v>
      </c>
    </row>
    <row r="546" ht="37.5" customHeight="1" spans="1:9">
      <c r="A546" s="346">
        <v>20706</v>
      </c>
      <c r="B546" s="202" t="s">
        <v>532</v>
      </c>
      <c r="C546" s="147">
        <f>SUM(C547:C554)</f>
        <v>0</v>
      </c>
      <c r="D546" s="147">
        <f>SUM(D547:D554)</f>
        <v>0</v>
      </c>
      <c r="E546" s="147">
        <f>SUM(E547:E554)</f>
        <v>0</v>
      </c>
      <c r="F546" s="393">
        <f t="shared" si="32"/>
        <v>0</v>
      </c>
      <c r="G546" s="393">
        <f t="shared" si="33"/>
        <v>0</v>
      </c>
      <c r="H546" s="530" t="str">
        <f t="shared" si="34"/>
        <v>否</v>
      </c>
      <c r="I546" s="531" t="str">
        <f t="shared" si="35"/>
        <v>款</v>
      </c>
    </row>
    <row r="547" ht="36" customHeight="1" spans="1:9">
      <c r="A547" s="346">
        <v>2070601</v>
      </c>
      <c r="B547" s="341" t="s">
        <v>187</v>
      </c>
      <c r="C547" s="206">
        <v>0</v>
      </c>
      <c r="D547" s="206">
        <v>0</v>
      </c>
      <c r="E547" s="206">
        <v>0</v>
      </c>
      <c r="F547" s="393">
        <f t="shared" si="32"/>
        <v>0</v>
      </c>
      <c r="G547" s="393">
        <f t="shared" si="33"/>
        <v>0</v>
      </c>
      <c r="H547" s="530" t="str">
        <f t="shared" si="34"/>
        <v>否</v>
      </c>
      <c r="I547" s="531" t="str">
        <f t="shared" si="35"/>
        <v>项</v>
      </c>
    </row>
    <row r="548" ht="36" customHeight="1" spans="1:9">
      <c r="A548" s="346">
        <v>2070602</v>
      </c>
      <c r="B548" s="341" t="s">
        <v>188</v>
      </c>
      <c r="C548" s="206">
        <v>0</v>
      </c>
      <c r="D548" s="206">
        <v>0</v>
      </c>
      <c r="E548" s="206">
        <v>0</v>
      </c>
      <c r="F548" s="393">
        <f t="shared" si="32"/>
        <v>0</v>
      </c>
      <c r="G548" s="393">
        <f t="shared" si="33"/>
        <v>0</v>
      </c>
      <c r="H548" s="530" t="str">
        <f t="shared" si="34"/>
        <v>否</v>
      </c>
      <c r="I548" s="531" t="str">
        <f t="shared" si="35"/>
        <v>项</v>
      </c>
    </row>
    <row r="549" ht="36" customHeight="1" spans="1:9">
      <c r="A549" s="346">
        <v>2070603</v>
      </c>
      <c r="B549" s="341" t="s">
        <v>189</v>
      </c>
      <c r="C549" s="206">
        <v>0</v>
      </c>
      <c r="D549" s="206">
        <v>0</v>
      </c>
      <c r="E549" s="206">
        <v>0</v>
      </c>
      <c r="F549" s="393">
        <f t="shared" si="32"/>
        <v>0</v>
      </c>
      <c r="G549" s="393">
        <f t="shared" si="33"/>
        <v>0</v>
      </c>
      <c r="H549" s="530" t="str">
        <f t="shared" si="34"/>
        <v>否</v>
      </c>
      <c r="I549" s="531" t="str">
        <f t="shared" si="35"/>
        <v>项</v>
      </c>
    </row>
    <row r="550" ht="36" customHeight="1" spans="1:9">
      <c r="A550" s="346">
        <v>2070604</v>
      </c>
      <c r="B550" s="341" t="s">
        <v>533</v>
      </c>
      <c r="C550" s="206">
        <v>0</v>
      </c>
      <c r="D550" s="206">
        <v>0</v>
      </c>
      <c r="E550" s="206">
        <v>0</v>
      </c>
      <c r="F550" s="393">
        <f t="shared" si="32"/>
        <v>0</v>
      </c>
      <c r="G550" s="393">
        <f t="shared" si="33"/>
        <v>0</v>
      </c>
      <c r="H550" s="530" t="str">
        <f t="shared" si="34"/>
        <v>否</v>
      </c>
      <c r="I550" s="531" t="str">
        <f t="shared" si="35"/>
        <v>项</v>
      </c>
    </row>
    <row r="551" ht="36" customHeight="1" spans="1:9">
      <c r="A551" s="346">
        <v>2070605</v>
      </c>
      <c r="B551" s="341" t="s">
        <v>534</v>
      </c>
      <c r="C551" s="206">
        <v>0</v>
      </c>
      <c r="D551" s="206">
        <v>0</v>
      </c>
      <c r="E551" s="206">
        <v>0</v>
      </c>
      <c r="F551" s="393">
        <f t="shared" si="32"/>
        <v>0</v>
      </c>
      <c r="G551" s="393">
        <f t="shared" si="33"/>
        <v>0</v>
      </c>
      <c r="H551" s="530" t="str">
        <f t="shared" si="34"/>
        <v>否</v>
      </c>
      <c r="I551" s="531" t="str">
        <f t="shared" si="35"/>
        <v>项</v>
      </c>
    </row>
    <row r="552" ht="36" customHeight="1" spans="1:9">
      <c r="A552" s="346">
        <v>2070606</v>
      </c>
      <c r="B552" s="341" t="s">
        <v>535</v>
      </c>
      <c r="C552" s="206">
        <v>0</v>
      </c>
      <c r="D552" s="206">
        <v>0</v>
      </c>
      <c r="E552" s="206">
        <v>0</v>
      </c>
      <c r="F552" s="393">
        <f t="shared" si="32"/>
        <v>0</v>
      </c>
      <c r="G552" s="393">
        <f t="shared" si="33"/>
        <v>0</v>
      </c>
      <c r="H552" s="530" t="str">
        <f t="shared" si="34"/>
        <v>否</v>
      </c>
      <c r="I552" s="531" t="str">
        <f t="shared" si="35"/>
        <v>项</v>
      </c>
    </row>
    <row r="553" ht="36" customHeight="1" spans="1:9">
      <c r="A553" s="346">
        <v>2070607</v>
      </c>
      <c r="B553" s="341" t="s">
        <v>536</v>
      </c>
      <c r="C553" s="206">
        <v>0</v>
      </c>
      <c r="D553" s="206">
        <v>0</v>
      </c>
      <c r="E553" s="206">
        <v>0</v>
      </c>
      <c r="F553" s="393">
        <f t="shared" si="32"/>
        <v>0</v>
      </c>
      <c r="G553" s="393">
        <f t="shared" si="33"/>
        <v>0</v>
      </c>
      <c r="H553" s="530" t="str">
        <f t="shared" si="34"/>
        <v>否</v>
      </c>
      <c r="I553" s="531" t="str">
        <f t="shared" si="35"/>
        <v>项</v>
      </c>
    </row>
    <row r="554" ht="36" customHeight="1" spans="1:9">
      <c r="A554" s="346">
        <v>2070699</v>
      </c>
      <c r="B554" s="341" t="s">
        <v>537</v>
      </c>
      <c r="C554" s="206">
        <v>0</v>
      </c>
      <c r="D554" s="206">
        <v>0</v>
      </c>
      <c r="E554" s="206">
        <v>0</v>
      </c>
      <c r="F554" s="393">
        <f t="shared" si="32"/>
        <v>0</v>
      </c>
      <c r="G554" s="393">
        <f t="shared" si="33"/>
        <v>0</v>
      </c>
      <c r="H554" s="530" t="str">
        <f t="shared" si="34"/>
        <v>否</v>
      </c>
      <c r="I554" s="531" t="str">
        <f t="shared" si="35"/>
        <v>项</v>
      </c>
    </row>
    <row r="555" ht="18" customHeight="1" spans="1:9">
      <c r="A555" s="346">
        <v>20708</v>
      </c>
      <c r="B555" s="202" t="s">
        <v>538</v>
      </c>
      <c r="C555" s="147">
        <f>SUM(C556:C562)</f>
        <v>370</v>
      </c>
      <c r="D555" s="147">
        <f>SUM(D556:D562)</f>
        <v>425</v>
      </c>
      <c r="E555" s="147">
        <f>SUM(E556:E562)</f>
        <v>427</v>
      </c>
      <c r="F555" s="393">
        <f t="shared" si="32"/>
        <v>115.405405405405</v>
      </c>
      <c r="G555" s="393">
        <f t="shared" si="33"/>
        <v>100.470588235294</v>
      </c>
      <c r="H555" s="530" t="str">
        <f t="shared" si="34"/>
        <v>是</v>
      </c>
      <c r="I555" s="531" t="str">
        <f t="shared" si="35"/>
        <v>款</v>
      </c>
    </row>
    <row r="556" ht="36" customHeight="1" spans="1:9">
      <c r="A556" s="346">
        <v>2070801</v>
      </c>
      <c r="B556" s="341" t="s">
        <v>187</v>
      </c>
      <c r="C556" s="206">
        <v>0</v>
      </c>
      <c r="D556" s="206">
        <v>0</v>
      </c>
      <c r="E556" s="206">
        <v>0</v>
      </c>
      <c r="F556" s="393">
        <f t="shared" si="32"/>
        <v>0</v>
      </c>
      <c r="G556" s="393">
        <f t="shared" si="33"/>
        <v>0</v>
      </c>
      <c r="H556" s="530" t="str">
        <f t="shared" si="34"/>
        <v>否</v>
      </c>
      <c r="I556" s="531" t="str">
        <f t="shared" si="35"/>
        <v>项</v>
      </c>
    </row>
    <row r="557" ht="36" customHeight="1" spans="1:9">
      <c r="A557" s="346">
        <v>2070802</v>
      </c>
      <c r="B557" s="341" t="s">
        <v>188</v>
      </c>
      <c r="C557" s="206">
        <v>0</v>
      </c>
      <c r="D557" s="206">
        <v>0</v>
      </c>
      <c r="E557" s="206">
        <v>0</v>
      </c>
      <c r="F557" s="393">
        <f t="shared" si="32"/>
        <v>0</v>
      </c>
      <c r="G557" s="393">
        <f t="shared" si="33"/>
        <v>0</v>
      </c>
      <c r="H557" s="530" t="str">
        <f t="shared" si="34"/>
        <v>否</v>
      </c>
      <c r="I557" s="531" t="str">
        <f t="shared" si="35"/>
        <v>项</v>
      </c>
    </row>
    <row r="558" ht="36" customHeight="1" spans="1:9">
      <c r="A558" s="346">
        <v>2070803</v>
      </c>
      <c r="B558" s="341" t="s">
        <v>189</v>
      </c>
      <c r="C558" s="206">
        <v>0</v>
      </c>
      <c r="D558" s="206">
        <v>0</v>
      </c>
      <c r="E558" s="206">
        <v>0</v>
      </c>
      <c r="F558" s="393">
        <f t="shared" si="32"/>
        <v>0</v>
      </c>
      <c r="G558" s="393">
        <f t="shared" si="33"/>
        <v>0</v>
      </c>
      <c r="H558" s="530" t="str">
        <f t="shared" si="34"/>
        <v>否</v>
      </c>
      <c r="I558" s="531" t="str">
        <f t="shared" si="35"/>
        <v>项</v>
      </c>
    </row>
    <row r="559" ht="36" customHeight="1" spans="1:9">
      <c r="A559" s="346">
        <v>2070806</v>
      </c>
      <c r="B559" s="341" t="s">
        <v>539</v>
      </c>
      <c r="C559" s="206">
        <v>0</v>
      </c>
      <c r="D559" s="206">
        <v>0</v>
      </c>
      <c r="E559" s="206">
        <v>0</v>
      </c>
      <c r="F559" s="393">
        <f t="shared" si="32"/>
        <v>0</v>
      </c>
      <c r="G559" s="393">
        <f t="shared" si="33"/>
        <v>0</v>
      </c>
      <c r="H559" s="530" t="str">
        <f t="shared" si="34"/>
        <v>否</v>
      </c>
      <c r="I559" s="531" t="str">
        <f t="shared" si="35"/>
        <v>项</v>
      </c>
    </row>
    <row r="560" ht="36" customHeight="1" spans="1:9">
      <c r="A560" s="539">
        <v>2070807</v>
      </c>
      <c r="B560" s="341" t="s">
        <v>540</v>
      </c>
      <c r="C560" s="206">
        <v>0</v>
      </c>
      <c r="D560" s="206">
        <v>0</v>
      </c>
      <c r="E560" s="206">
        <v>0</v>
      </c>
      <c r="F560" s="393">
        <f t="shared" si="32"/>
        <v>0</v>
      </c>
      <c r="G560" s="393">
        <f t="shared" si="33"/>
        <v>0</v>
      </c>
      <c r="H560" s="530" t="str">
        <f t="shared" si="34"/>
        <v>否</v>
      </c>
      <c r="I560" s="531" t="str">
        <f t="shared" si="35"/>
        <v>项</v>
      </c>
    </row>
    <row r="561" ht="18" customHeight="1" spans="1:14">
      <c r="A561" s="539">
        <v>2070808</v>
      </c>
      <c r="B561" s="341" t="s">
        <v>541</v>
      </c>
      <c r="C561" s="206">
        <v>358</v>
      </c>
      <c r="D561" s="206">
        <v>425</v>
      </c>
      <c r="E561" s="206">
        <v>414</v>
      </c>
      <c r="F561" s="393">
        <f t="shared" si="32"/>
        <v>115.642458100559</v>
      </c>
      <c r="G561" s="393">
        <f t="shared" si="33"/>
        <v>97.4117647058823</v>
      </c>
      <c r="H561" s="530" t="str">
        <f t="shared" si="34"/>
        <v>是</v>
      </c>
      <c r="I561" s="531" t="str">
        <f t="shared" si="35"/>
        <v>项</v>
      </c>
    </row>
    <row r="562" ht="18" customHeight="1" spans="1:14">
      <c r="A562" s="346">
        <v>2070899</v>
      </c>
      <c r="B562" s="341" t="s">
        <v>542</v>
      </c>
      <c r="C562" s="206">
        <v>12</v>
      </c>
      <c r="D562" s="206">
        <v>0</v>
      </c>
      <c r="E562" s="206">
        <v>13</v>
      </c>
      <c r="F562" s="393">
        <f t="shared" si="32"/>
        <v>108.333333333333</v>
      </c>
      <c r="G562" s="393">
        <f t="shared" si="33"/>
        <v>0</v>
      </c>
      <c r="H562" s="530" t="str">
        <f t="shared" si="34"/>
        <v>是</v>
      </c>
      <c r="I562" s="531" t="str">
        <f t="shared" si="35"/>
        <v>项</v>
      </c>
    </row>
    <row r="563" ht="18" customHeight="1" spans="1:14">
      <c r="A563" s="346">
        <v>20799</v>
      </c>
      <c r="B563" s="202" t="s">
        <v>543</v>
      </c>
      <c r="C563" s="147">
        <f>SUM(C564:C566)</f>
        <v>6</v>
      </c>
      <c r="D563" s="147">
        <f>SUM(D564:D566)</f>
        <v>2</v>
      </c>
      <c r="E563" s="147">
        <f>SUM(E564:E566)</f>
        <v>35</v>
      </c>
      <c r="F563" s="393">
        <f t="shared" si="32"/>
        <v>583.333333333333</v>
      </c>
      <c r="G563" s="393">
        <f t="shared" si="33"/>
        <v>1750</v>
      </c>
      <c r="H563" s="530" t="str">
        <f t="shared" si="34"/>
        <v>是</v>
      </c>
      <c r="I563" s="531" t="str">
        <f t="shared" si="35"/>
        <v>款</v>
      </c>
    </row>
    <row r="564" ht="18" customHeight="1" spans="1:14">
      <c r="A564" s="346">
        <v>2079902</v>
      </c>
      <c r="B564" s="341" t="s">
        <v>544</v>
      </c>
      <c r="C564" s="206">
        <v>4</v>
      </c>
      <c r="D564" s="206">
        <v>0</v>
      </c>
      <c r="E564" s="206"/>
      <c r="F564" s="393">
        <f t="shared" si="32"/>
        <v>0</v>
      </c>
      <c r="G564" s="393">
        <f t="shared" si="33"/>
        <v>0</v>
      </c>
      <c r="H564" s="530" t="str">
        <f t="shared" si="34"/>
        <v>是</v>
      </c>
      <c r="I564" s="531" t="str">
        <f t="shared" si="35"/>
        <v>项</v>
      </c>
    </row>
    <row r="565" ht="18" customHeight="1" spans="1:14">
      <c r="A565" s="346">
        <v>2079903</v>
      </c>
      <c r="B565" s="341" t="s">
        <v>545</v>
      </c>
      <c r="C565" s="206">
        <v>0</v>
      </c>
      <c r="D565" s="206">
        <v>0</v>
      </c>
      <c r="E565" s="206">
        <v>8</v>
      </c>
      <c r="F565" s="393">
        <f t="shared" si="32"/>
        <v>0</v>
      </c>
      <c r="G565" s="393">
        <f t="shared" si="33"/>
        <v>0</v>
      </c>
      <c r="H565" s="530" t="str">
        <f t="shared" si="34"/>
        <v>是</v>
      </c>
      <c r="I565" s="531" t="str">
        <f t="shared" si="35"/>
        <v>项</v>
      </c>
    </row>
    <row r="566" ht="18" customHeight="1" spans="1:14">
      <c r="A566" s="346">
        <v>2079999</v>
      </c>
      <c r="B566" s="341" t="s">
        <v>543</v>
      </c>
      <c r="C566" s="206">
        <v>2</v>
      </c>
      <c r="D566" s="206">
        <v>2</v>
      </c>
      <c r="E566" s="206">
        <v>27</v>
      </c>
      <c r="F566" s="393">
        <f t="shared" si="32"/>
        <v>1350</v>
      </c>
      <c r="G566" s="393">
        <f t="shared" si="33"/>
        <v>1350</v>
      </c>
      <c r="H566" s="530" t="str">
        <f t="shared" si="34"/>
        <v>是</v>
      </c>
      <c r="I566" s="531" t="str">
        <f t="shared" si="35"/>
        <v>项</v>
      </c>
    </row>
    <row r="567" ht="18" customHeight="1" spans="1:14">
      <c r="A567" s="529">
        <v>208</v>
      </c>
      <c r="B567" s="469" t="s">
        <v>145</v>
      </c>
      <c r="C567" s="216">
        <f>SUM(C568,C587,C596,C598,C607,C611,C621,C630,C637,C645,C654,C660,C663,C666,C669,C672,C675,C679,C683,C692,C695)</f>
        <v>36626</v>
      </c>
      <c r="D567" s="216">
        <f>SUM(D568,D587,D596,D598,D607,D611,D621,D630,D637,D645,D654,D660,D663,D666,D669,D672,D675,D679,D683,D692,D695)</f>
        <v>43085</v>
      </c>
      <c r="E567" s="216">
        <f>SUM(E568,E587,E596,E598,E607,E611,E621,E630,E637,E645,E654,E660,E663,E666,E669,E672,E675,E679,E683,E692,E695)</f>
        <v>40338</v>
      </c>
      <c r="F567" s="389">
        <f t="shared" si="32"/>
        <v>110.13487686343</v>
      </c>
      <c r="G567" s="389">
        <f t="shared" si="33"/>
        <v>93.6242311709412</v>
      </c>
      <c r="H567" s="530" t="str">
        <f t="shared" si="34"/>
        <v>是</v>
      </c>
      <c r="I567" s="531" t="str">
        <f t="shared" si="35"/>
        <v>类</v>
      </c>
      <c r="K567" s="411"/>
      <c r="N567" s="411"/>
    </row>
    <row r="568" ht="18" customHeight="1" spans="1:14">
      <c r="A568" s="346">
        <v>20801</v>
      </c>
      <c r="B568" s="202" t="s">
        <v>546</v>
      </c>
      <c r="C568" s="147">
        <f>SUM(C569:C586)</f>
        <v>1267</v>
      </c>
      <c r="D568" s="147">
        <f>SUM(D569:D586)</f>
        <v>1270</v>
      </c>
      <c r="E568" s="147">
        <f>SUM(E569:E586)</f>
        <v>884</v>
      </c>
      <c r="F568" s="393">
        <f t="shared" si="32"/>
        <v>69.7711128650355</v>
      </c>
      <c r="G568" s="393">
        <f t="shared" si="33"/>
        <v>69.6062992125984</v>
      </c>
      <c r="H568" s="530" t="str">
        <f t="shared" si="34"/>
        <v>是</v>
      </c>
      <c r="I568" s="531" t="str">
        <f t="shared" si="35"/>
        <v>款</v>
      </c>
    </row>
    <row r="569" ht="18" customHeight="1" spans="1:14">
      <c r="A569" s="346">
        <v>2080101</v>
      </c>
      <c r="B569" s="341" t="s">
        <v>187</v>
      </c>
      <c r="C569" s="206">
        <v>752</v>
      </c>
      <c r="D569" s="206">
        <v>908</v>
      </c>
      <c r="E569" s="206">
        <v>664</v>
      </c>
      <c r="F569" s="393">
        <f t="shared" si="32"/>
        <v>88.2978723404255</v>
      </c>
      <c r="G569" s="393">
        <f t="shared" si="33"/>
        <v>73.1277533039648</v>
      </c>
      <c r="H569" s="530" t="str">
        <f t="shared" si="34"/>
        <v>是</v>
      </c>
      <c r="I569" s="531" t="str">
        <f t="shared" si="35"/>
        <v>项</v>
      </c>
    </row>
    <row r="570" ht="36" customHeight="1" spans="1:14">
      <c r="A570" s="346">
        <v>2080102</v>
      </c>
      <c r="B570" s="341" t="s">
        <v>188</v>
      </c>
      <c r="C570" s="206">
        <v>0</v>
      </c>
      <c r="D570" s="206">
        <v>0</v>
      </c>
      <c r="E570" s="206">
        <v>0</v>
      </c>
      <c r="F570" s="393">
        <f t="shared" si="32"/>
        <v>0</v>
      </c>
      <c r="G570" s="393">
        <f t="shared" si="33"/>
        <v>0</v>
      </c>
      <c r="H570" s="530" t="str">
        <f t="shared" si="34"/>
        <v>否</v>
      </c>
      <c r="I570" s="531" t="str">
        <f t="shared" si="35"/>
        <v>项</v>
      </c>
    </row>
    <row r="571" ht="36" customHeight="1" spans="1:14">
      <c r="A571" s="346">
        <v>2080103</v>
      </c>
      <c r="B571" s="341" t="s">
        <v>189</v>
      </c>
      <c r="C571" s="206">
        <v>0</v>
      </c>
      <c r="D571" s="206">
        <v>0</v>
      </c>
      <c r="E571" s="206">
        <v>0</v>
      </c>
      <c r="F571" s="393">
        <f t="shared" si="32"/>
        <v>0</v>
      </c>
      <c r="G571" s="393">
        <f t="shared" si="33"/>
        <v>0</v>
      </c>
      <c r="H571" s="530" t="str">
        <f t="shared" si="34"/>
        <v>否</v>
      </c>
      <c r="I571" s="531" t="str">
        <f t="shared" si="35"/>
        <v>项</v>
      </c>
    </row>
    <row r="572" ht="36" customHeight="1" spans="1:14">
      <c r="A572" s="346">
        <v>2080104</v>
      </c>
      <c r="B572" s="341" t="s">
        <v>547</v>
      </c>
      <c r="C572" s="206">
        <v>0</v>
      </c>
      <c r="D572" s="206">
        <v>0</v>
      </c>
      <c r="E572" s="206">
        <v>0</v>
      </c>
      <c r="F572" s="393">
        <f t="shared" si="32"/>
        <v>0</v>
      </c>
      <c r="G572" s="393">
        <f t="shared" si="33"/>
        <v>0</v>
      </c>
      <c r="H572" s="530" t="str">
        <f t="shared" si="34"/>
        <v>否</v>
      </c>
      <c r="I572" s="531" t="str">
        <f t="shared" si="35"/>
        <v>项</v>
      </c>
    </row>
    <row r="573" ht="18" customHeight="1" spans="1:14">
      <c r="A573" s="346">
        <v>2080105</v>
      </c>
      <c r="B573" s="341" t="s">
        <v>548</v>
      </c>
      <c r="C573" s="206">
        <v>0</v>
      </c>
      <c r="D573" s="206">
        <v>103</v>
      </c>
      <c r="E573" s="206">
        <v>0</v>
      </c>
      <c r="F573" s="393">
        <f t="shared" si="32"/>
        <v>0</v>
      </c>
      <c r="G573" s="393">
        <f t="shared" si="33"/>
        <v>0</v>
      </c>
      <c r="H573" s="530" t="str">
        <f t="shared" si="34"/>
        <v>是</v>
      </c>
      <c r="I573" s="531" t="str">
        <f t="shared" si="35"/>
        <v>项</v>
      </c>
    </row>
    <row r="574" ht="36" customHeight="1" spans="1:14">
      <c r="A574" s="346">
        <v>2080106</v>
      </c>
      <c r="B574" s="341" t="s">
        <v>549</v>
      </c>
      <c r="C574" s="206">
        <v>0</v>
      </c>
      <c r="D574" s="206">
        <v>0</v>
      </c>
      <c r="E574" s="206">
        <v>0</v>
      </c>
      <c r="F574" s="393">
        <f t="shared" si="32"/>
        <v>0</v>
      </c>
      <c r="G574" s="393">
        <f t="shared" si="33"/>
        <v>0</v>
      </c>
      <c r="H574" s="530" t="str">
        <f t="shared" si="34"/>
        <v>否</v>
      </c>
      <c r="I574" s="531" t="str">
        <f t="shared" si="35"/>
        <v>项</v>
      </c>
    </row>
    <row r="575" ht="36" customHeight="1" spans="1:14">
      <c r="A575" s="346">
        <v>2080107</v>
      </c>
      <c r="B575" s="341" t="s">
        <v>550</v>
      </c>
      <c r="C575" s="206">
        <v>0</v>
      </c>
      <c r="D575" s="206">
        <v>0</v>
      </c>
      <c r="E575" s="206">
        <v>0</v>
      </c>
      <c r="F575" s="393">
        <f t="shared" si="32"/>
        <v>0</v>
      </c>
      <c r="G575" s="393">
        <f t="shared" si="33"/>
        <v>0</v>
      </c>
      <c r="H575" s="530" t="str">
        <f t="shared" si="34"/>
        <v>否</v>
      </c>
      <c r="I575" s="531" t="str">
        <f t="shared" si="35"/>
        <v>项</v>
      </c>
    </row>
    <row r="576" ht="18" customHeight="1" spans="1:14">
      <c r="A576" s="346">
        <v>2080108</v>
      </c>
      <c r="B576" s="341" t="s">
        <v>227</v>
      </c>
      <c r="C576" s="206">
        <v>3</v>
      </c>
      <c r="D576" s="206">
        <v>3</v>
      </c>
      <c r="E576" s="206">
        <v>3</v>
      </c>
      <c r="F576" s="393">
        <f t="shared" si="32"/>
        <v>100</v>
      </c>
      <c r="G576" s="393">
        <f t="shared" si="33"/>
        <v>100</v>
      </c>
      <c r="H576" s="530" t="str">
        <f t="shared" si="34"/>
        <v>是</v>
      </c>
      <c r="I576" s="531" t="str">
        <f t="shared" si="35"/>
        <v>项</v>
      </c>
    </row>
    <row r="577" ht="18" customHeight="1" spans="1:9">
      <c r="A577" s="346">
        <v>2080109</v>
      </c>
      <c r="B577" s="341" t="s">
        <v>551</v>
      </c>
      <c r="C577" s="206">
        <v>343</v>
      </c>
      <c r="D577" s="206">
        <v>0</v>
      </c>
      <c r="E577" s="206">
        <v>0</v>
      </c>
      <c r="F577" s="393">
        <f t="shared" si="32"/>
        <v>0</v>
      </c>
      <c r="G577" s="393">
        <f t="shared" si="33"/>
        <v>0</v>
      </c>
      <c r="H577" s="530" t="str">
        <f t="shared" si="34"/>
        <v>是</v>
      </c>
      <c r="I577" s="531" t="str">
        <f t="shared" si="35"/>
        <v>项</v>
      </c>
    </row>
    <row r="578" ht="36" customHeight="1" spans="1:9">
      <c r="A578" s="346">
        <v>2080110</v>
      </c>
      <c r="B578" s="341" t="s">
        <v>552</v>
      </c>
      <c r="C578" s="206">
        <v>0</v>
      </c>
      <c r="D578" s="206">
        <v>0</v>
      </c>
      <c r="E578" s="206">
        <v>0</v>
      </c>
      <c r="F578" s="393">
        <f t="shared" si="32"/>
        <v>0</v>
      </c>
      <c r="G578" s="393">
        <f t="shared" si="33"/>
        <v>0</v>
      </c>
      <c r="H578" s="530" t="str">
        <f t="shared" si="34"/>
        <v>否</v>
      </c>
      <c r="I578" s="531" t="str">
        <f t="shared" si="35"/>
        <v>项</v>
      </c>
    </row>
    <row r="579" ht="36" customHeight="1" spans="1:9">
      <c r="A579" s="346">
        <v>2080111</v>
      </c>
      <c r="B579" s="341" t="s">
        <v>553</v>
      </c>
      <c r="C579" s="206">
        <v>0</v>
      </c>
      <c r="D579" s="206">
        <v>0</v>
      </c>
      <c r="E579" s="206">
        <v>0</v>
      </c>
      <c r="F579" s="393">
        <f t="shared" si="32"/>
        <v>0</v>
      </c>
      <c r="G579" s="393">
        <f t="shared" si="33"/>
        <v>0</v>
      </c>
      <c r="H579" s="530" t="str">
        <f t="shared" si="34"/>
        <v>否</v>
      </c>
      <c r="I579" s="531" t="str">
        <f t="shared" si="35"/>
        <v>项</v>
      </c>
    </row>
    <row r="580" ht="36" customHeight="1" spans="1:9">
      <c r="A580" s="346">
        <v>2080112</v>
      </c>
      <c r="B580" s="341" t="s">
        <v>554</v>
      </c>
      <c r="C580" s="206">
        <v>0</v>
      </c>
      <c r="D580" s="206">
        <v>0</v>
      </c>
      <c r="E580" s="206">
        <v>0</v>
      </c>
      <c r="F580" s="393">
        <f t="shared" si="32"/>
        <v>0</v>
      </c>
      <c r="G580" s="393">
        <f t="shared" si="33"/>
        <v>0</v>
      </c>
      <c r="H580" s="530" t="str">
        <f t="shared" si="34"/>
        <v>否</v>
      </c>
      <c r="I580" s="531" t="str">
        <f t="shared" si="35"/>
        <v>项</v>
      </c>
    </row>
    <row r="581" ht="36" customHeight="1" spans="1:9">
      <c r="A581" s="533">
        <v>2080113</v>
      </c>
      <c r="B581" s="537" t="s">
        <v>555</v>
      </c>
      <c r="C581" s="206">
        <v>0</v>
      </c>
      <c r="D581" s="206">
        <v>0</v>
      </c>
      <c r="E581" s="206">
        <v>0</v>
      </c>
      <c r="F581" s="393">
        <f t="shared" ref="F581:F644" si="36">IFERROR(IF(C581&lt;0,"",IFERROR(E581/C581,0))*100,0)</f>
        <v>0</v>
      </c>
      <c r="G581" s="393">
        <f t="shared" ref="G581:G644" si="37">IFERROR(IF(D581&lt;0,"",IFERROR(E581/D581,0))*100,0)</f>
        <v>0</v>
      </c>
      <c r="H581" s="530" t="str">
        <f t="shared" ref="H581:H644" si="38">IF(LEN(A581)=3,"是",IF(B581&lt;&gt;"",IF(SUM(C581:E581)&lt;&gt;0,"是","否"),"是"))</f>
        <v>否</v>
      </c>
      <c r="I581" s="531" t="str">
        <f t="shared" ref="I581:I644" si="39">IF(LEN(A581)=3,"类",IF(LEN(A581)=5,"款","项"))</f>
        <v>项</v>
      </c>
    </row>
    <row r="582" ht="36" customHeight="1" spans="1:9">
      <c r="A582" s="533">
        <v>2080114</v>
      </c>
      <c r="B582" s="537" t="s">
        <v>556</v>
      </c>
      <c r="C582" s="206">
        <v>0</v>
      </c>
      <c r="D582" s="206">
        <v>0</v>
      </c>
      <c r="E582" s="206">
        <v>0</v>
      </c>
      <c r="F582" s="393">
        <f t="shared" si="36"/>
        <v>0</v>
      </c>
      <c r="G582" s="393">
        <f t="shared" si="37"/>
        <v>0</v>
      </c>
      <c r="H582" s="530" t="str">
        <f t="shared" si="38"/>
        <v>否</v>
      </c>
      <c r="I582" s="531" t="str">
        <f t="shared" si="39"/>
        <v>项</v>
      </c>
    </row>
    <row r="583" ht="36" customHeight="1" spans="1:9">
      <c r="A583" s="533">
        <v>2080115</v>
      </c>
      <c r="B583" s="537" t="s">
        <v>557</v>
      </c>
      <c r="C583" s="206">
        <v>0</v>
      </c>
      <c r="D583" s="206">
        <v>0</v>
      </c>
      <c r="E583" s="206">
        <v>0</v>
      </c>
      <c r="F583" s="393">
        <f t="shared" si="36"/>
        <v>0</v>
      </c>
      <c r="G583" s="393">
        <f t="shared" si="37"/>
        <v>0</v>
      </c>
      <c r="H583" s="530" t="str">
        <f t="shared" si="38"/>
        <v>否</v>
      </c>
      <c r="I583" s="531" t="str">
        <f t="shared" si="39"/>
        <v>项</v>
      </c>
    </row>
    <row r="584" ht="36" customHeight="1" spans="1:9">
      <c r="A584" s="533">
        <v>2080116</v>
      </c>
      <c r="B584" s="537" t="s">
        <v>558</v>
      </c>
      <c r="C584" s="206">
        <v>0</v>
      </c>
      <c r="D584" s="206">
        <v>0</v>
      </c>
      <c r="E584" s="206">
        <v>0</v>
      </c>
      <c r="F584" s="393">
        <f t="shared" si="36"/>
        <v>0</v>
      </c>
      <c r="G584" s="393">
        <f t="shared" si="37"/>
        <v>0</v>
      </c>
      <c r="H584" s="530" t="str">
        <f t="shared" si="38"/>
        <v>否</v>
      </c>
      <c r="I584" s="531" t="str">
        <f t="shared" si="39"/>
        <v>项</v>
      </c>
    </row>
    <row r="585" ht="36" customHeight="1" spans="1:9">
      <c r="A585" s="533">
        <v>2080150</v>
      </c>
      <c r="B585" s="537" t="s">
        <v>196</v>
      </c>
      <c r="C585" s="206">
        <v>0</v>
      </c>
      <c r="D585" s="206">
        <v>0</v>
      </c>
      <c r="E585" s="206">
        <v>0</v>
      </c>
      <c r="F585" s="393">
        <f t="shared" si="36"/>
        <v>0</v>
      </c>
      <c r="G585" s="393">
        <f t="shared" si="37"/>
        <v>0</v>
      </c>
      <c r="H585" s="530" t="str">
        <f t="shared" si="38"/>
        <v>否</v>
      </c>
      <c r="I585" s="531" t="str">
        <f t="shared" si="39"/>
        <v>项</v>
      </c>
    </row>
    <row r="586" ht="18" customHeight="1" spans="1:9">
      <c r="A586" s="346">
        <v>2080199</v>
      </c>
      <c r="B586" s="341" t="s">
        <v>559</v>
      </c>
      <c r="C586" s="206">
        <v>169</v>
      </c>
      <c r="D586" s="206">
        <v>256</v>
      </c>
      <c r="E586" s="206">
        <v>217</v>
      </c>
      <c r="F586" s="393">
        <f t="shared" si="36"/>
        <v>128.402366863905</v>
      </c>
      <c r="G586" s="393">
        <f t="shared" si="37"/>
        <v>84.765625</v>
      </c>
      <c r="H586" s="530" t="str">
        <f t="shared" si="38"/>
        <v>是</v>
      </c>
      <c r="I586" s="531" t="str">
        <f t="shared" si="39"/>
        <v>项</v>
      </c>
    </row>
    <row r="587" ht="18" customHeight="1" spans="1:9">
      <c r="A587" s="346">
        <v>20802</v>
      </c>
      <c r="B587" s="202" t="s">
        <v>560</v>
      </c>
      <c r="C587" s="147">
        <f>SUM(C588:C595)</f>
        <v>363</v>
      </c>
      <c r="D587" s="147">
        <f>SUM(D588:D595)</f>
        <v>249</v>
      </c>
      <c r="E587" s="147">
        <f>SUM(E588:E595)</f>
        <v>320</v>
      </c>
      <c r="F587" s="393">
        <f t="shared" si="36"/>
        <v>88.1542699724518</v>
      </c>
      <c r="G587" s="393">
        <f t="shared" si="37"/>
        <v>128.5140562249</v>
      </c>
      <c r="H587" s="530" t="str">
        <f t="shared" si="38"/>
        <v>是</v>
      </c>
      <c r="I587" s="531" t="str">
        <f t="shared" si="39"/>
        <v>款</v>
      </c>
    </row>
    <row r="588" ht="18" customHeight="1" spans="1:9">
      <c r="A588" s="346">
        <v>2080201</v>
      </c>
      <c r="B588" s="341" t="s">
        <v>187</v>
      </c>
      <c r="C588" s="206">
        <v>224</v>
      </c>
      <c r="D588" s="206">
        <v>245</v>
      </c>
      <c r="E588" s="206">
        <v>213</v>
      </c>
      <c r="F588" s="393">
        <f t="shared" si="36"/>
        <v>95.0892857142857</v>
      </c>
      <c r="G588" s="393">
        <f t="shared" si="37"/>
        <v>86.9387755102041</v>
      </c>
      <c r="H588" s="530" t="str">
        <f t="shared" si="38"/>
        <v>是</v>
      </c>
      <c r="I588" s="531" t="str">
        <f t="shared" si="39"/>
        <v>项</v>
      </c>
    </row>
    <row r="589" ht="36" customHeight="1" spans="1:9">
      <c r="A589" s="346">
        <v>2080202</v>
      </c>
      <c r="B589" s="341" t="s">
        <v>188</v>
      </c>
      <c r="C589" s="206">
        <v>0</v>
      </c>
      <c r="D589" s="206">
        <v>0</v>
      </c>
      <c r="E589" s="206">
        <v>0</v>
      </c>
      <c r="F589" s="393">
        <f t="shared" si="36"/>
        <v>0</v>
      </c>
      <c r="G589" s="393">
        <f t="shared" si="37"/>
        <v>0</v>
      </c>
      <c r="H589" s="530" t="str">
        <f t="shared" si="38"/>
        <v>否</v>
      </c>
      <c r="I589" s="531" t="str">
        <f t="shared" si="39"/>
        <v>项</v>
      </c>
    </row>
    <row r="590" ht="36" customHeight="1" spans="1:9">
      <c r="A590" s="346">
        <v>2080203</v>
      </c>
      <c r="B590" s="341" t="s">
        <v>189</v>
      </c>
      <c r="C590" s="206">
        <v>0</v>
      </c>
      <c r="D590" s="206">
        <v>0</v>
      </c>
      <c r="E590" s="206">
        <v>0</v>
      </c>
      <c r="F590" s="393">
        <f t="shared" si="36"/>
        <v>0</v>
      </c>
      <c r="G590" s="393">
        <f t="shared" si="37"/>
        <v>0</v>
      </c>
      <c r="H590" s="530" t="str">
        <f t="shared" si="38"/>
        <v>否</v>
      </c>
      <c r="I590" s="531" t="str">
        <f t="shared" si="39"/>
        <v>项</v>
      </c>
    </row>
    <row r="591" ht="36" customHeight="1" spans="1:9">
      <c r="A591" s="346">
        <v>2080206</v>
      </c>
      <c r="B591" s="341" t="s">
        <v>561</v>
      </c>
      <c r="C591" s="206">
        <v>0</v>
      </c>
      <c r="D591" s="206">
        <v>0</v>
      </c>
      <c r="E591" s="206">
        <v>0</v>
      </c>
      <c r="F591" s="393">
        <f t="shared" si="36"/>
        <v>0</v>
      </c>
      <c r="G591" s="393">
        <f t="shared" si="37"/>
        <v>0</v>
      </c>
      <c r="H591" s="530" t="str">
        <f t="shared" si="38"/>
        <v>否</v>
      </c>
      <c r="I591" s="531" t="str">
        <f t="shared" si="39"/>
        <v>项</v>
      </c>
    </row>
    <row r="592" ht="36" customHeight="1" spans="1:9">
      <c r="A592" s="346">
        <v>2080207</v>
      </c>
      <c r="B592" s="341" t="s">
        <v>562</v>
      </c>
      <c r="C592" s="206">
        <v>0</v>
      </c>
      <c r="D592" s="206">
        <v>0</v>
      </c>
      <c r="E592" s="206">
        <v>0</v>
      </c>
      <c r="F592" s="393">
        <f t="shared" si="36"/>
        <v>0</v>
      </c>
      <c r="G592" s="393">
        <f t="shared" si="37"/>
        <v>0</v>
      </c>
      <c r="H592" s="530" t="str">
        <f t="shared" si="38"/>
        <v>否</v>
      </c>
      <c r="I592" s="531" t="str">
        <f t="shared" si="39"/>
        <v>项</v>
      </c>
    </row>
    <row r="593" ht="36" customHeight="1" spans="1:9">
      <c r="A593" s="346">
        <v>2080208</v>
      </c>
      <c r="B593" s="341" t="s">
        <v>563</v>
      </c>
      <c r="C593" s="206">
        <v>0</v>
      </c>
      <c r="D593" s="206">
        <v>0</v>
      </c>
      <c r="E593" s="206"/>
      <c r="F593" s="393">
        <f t="shared" si="36"/>
        <v>0</v>
      </c>
      <c r="G593" s="393">
        <f t="shared" si="37"/>
        <v>0</v>
      </c>
      <c r="H593" s="530" t="str">
        <f t="shared" si="38"/>
        <v>否</v>
      </c>
      <c r="I593" s="531" t="str">
        <f t="shared" si="39"/>
        <v>项</v>
      </c>
    </row>
    <row r="594" ht="18" customHeight="1" spans="1:9">
      <c r="A594" s="346">
        <v>2080209</v>
      </c>
      <c r="B594" s="341" t="s">
        <v>564</v>
      </c>
      <c r="C594" s="206"/>
      <c r="D594" s="206">
        <v>0</v>
      </c>
      <c r="E594" s="206">
        <v>20</v>
      </c>
      <c r="F594" s="393">
        <f t="shared" si="36"/>
        <v>0</v>
      </c>
      <c r="G594" s="393">
        <f t="shared" si="37"/>
        <v>0</v>
      </c>
      <c r="H594" s="530" t="str">
        <f t="shared" si="38"/>
        <v>是</v>
      </c>
      <c r="I594" s="531" t="str">
        <f t="shared" si="39"/>
        <v>项</v>
      </c>
    </row>
    <row r="595" ht="18" customHeight="1" spans="1:9">
      <c r="A595" s="346">
        <v>2080299</v>
      </c>
      <c r="B595" s="341" t="s">
        <v>565</v>
      </c>
      <c r="C595" s="206">
        <v>139</v>
      </c>
      <c r="D595" s="206">
        <v>4</v>
      </c>
      <c r="E595" s="206">
        <v>87</v>
      </c>
      <c r="F595" s="393">
        <f t="shared" si="36"/>
        <v>62.589928057554</v>
      </c>
      <c r="G595" s="393">
        <f t="shared" si="37"/>
        <v>2175</v>
      </c>
      <c r="H595" s="530" t="str">
        <f t="shared" si="38"/>
        <v>是</v>
      </c>
      <c r="I595" s="531" t="str">
        <f t="shared" si="39"/>
        <v>项</v>
      </c>
    </row>
    <row r="596" ht="36" customHeight="1" spans="1:9">
      <c r="A596" s="346">
        <v>20804</v>
      </c>
      <c r="B596" s="202" t="s">
        <v>566</v>
      </c>
      <c r="C596" s="229">
        <f>SUM(C597:C597)</f>
        <v>0</v>
      </c>
      <c r="D596" s="206">
        <f>SUM(D597:D597)</f>
        <v>0</v>
      </c>
      <c r="E596" s="229">
        <f>SUM(E597:E597)</f>
        <v>0</v>
      </c>
      <c r="F596" s="393">
        <f t="shared" si="36"/>
        <v>0</v>
      </c>
      <c r="G596" s="393">
        <f t="shared" si="37"/>
        <v>0</v>
      </c>
      <c r="H596" s="530" t="str">
        <f t="shared" si="38"/>
        <v>否</v>
      </c>
      <c r="I596" s="531" t="str">
        <f t="shared" si="39"/>
        <v>款</v>
      </c>
    </row>
    <row r="597" ht="36" customHeight="1" spans="1:9">
      <c r="A597" s="346">
        <v>2080402</v>
      </c>
      <c r="B597" s="341" t="s">
        <v>567</v>
      </c>
      <c r="C597" s="206">
        <v>0</v>
      </c>
      <c r="D597" s="206">
        <v>0</v>
      </c>
      <c r="E597" s="206"/>
      <c r="F597" s="393">
        <f t="shared" si="36"/>
        <v>0</v>
      </c>
      <c r="G597" s="393">
        <f t="shared" si="37"/>
        <v>0</v>
      </c>
      <c r="H597" s="530" t="str">
        <f t="shared" si="38"/>
        <v>否</v>
      </c>
      <c r="I597" s="531" t="str">
        <f t="shared" si="39"/>
        <v>项</v>
      </c>
    </row>
    <row r="598" ht="18" customHeight="1" spans="1:9">
      <c r="A598" s="346">
        <v>20805</v>
      </c>
      <c r="B598" s="202" t="s">
        <v>568</v>
      </c>
      <c r="C598" s="147">
        <f>SUM(C599:C606)</f>
        <v>20990</v>
      </c>
      <c r="D598" s="147">
        <f>SUM(D599:D606)</f>
        <v>28666</v>
      </c>
      <c r="E598" s="147">
        <f>SUM(E599:E606)</f>
        <v>23916</v>
      </c>
      <c r="F598" s="393">
        <f t="shared" si="36"/>
        <v>113.93997141496</v>
      </c>
      <c r="G598" s="393">
        <f t="shared" si="37"/>
        <v>83.429847205749</v>
      </c>
      <c r="H598" s="530" t="str">
        <f t="shared" si="38"/>
        <v>是</v>
      </c>
      <c r="I598" s="531" t="str">
        <f t="shared" si="39"/>
        <v>款</v>
      </c>
    </row>
    <row r="599" ht="18" customHeight="1" spans="1:9">
      <c r="A599" s="346">
        <v>2080501</v>
      </c>
      <c r="B599" s="341" t="s">
        <v>569</v>
      </c>
      <c r="C599" s="206">
        <v>99</v>
      </c>
      <c r="D599" s="206">
        <v>1364</v>
      </c>
      <c r="E599" s="206">
        <v>59</v>
      </c>
      <c r="F599" s="393">
        <f t="shared" si="36"/>
        <v>59.5959595959596</v>
      </c>
      <c r="G599" s="393">
        <f t="shared" si="37"/>
        <v>4.32551319648094</v>
      </c>
      <c r="H599" s="530" t="str">
        <f t="shared" si="38"/>
        <v>是</v>
      </c>
      <c r="I599" s="531" t="str">
        <f t="shared" si="39"/>
        <v>项</v>
      </c>
    </row>
    <row r="600" ht="18" customHeight="1" spans="1:9">
      <c r="A600" s="346">
        <v>2080502</v>
      </c>
      <c r="B600" s="341" t="s">
        <v>570</v>
      </c>
      <c r="C600" s="206">
        <v>0</v>
      </c>
      <c r="D600" s="206">
        <v>3383</v>
      </c>
      <c r="E600" s="206">
        <v>0</v>
      </c>
      <c r="F600" s="393">
        <f t="shared" si="36"/>
        <v>0</v>
      </c>
      <c r="G600" s="393">
        <f t="shared" si="37"/>
        <v>0</v>
      </c>
      <c r="H600" s="530" t="str">
        <f t="shared" si="38"/>
        <v>是</v>
      </c>
      <c r="I600" s="531" t="str">
        <f t="shared" si="39"/>
        <v>项</v>
      </c>
    </row>
    <row r="601" ht="36" customHeight="1" spans="1:9">
      <c r="A601" s="346">
        <v>2080503</v>
      </c>
      <c r="B601" s="341" t="s">
        <v>571</v>
      </c>
      <c r="C601" s="206">
        <v>0</v>
      </c>
      <c r="D601" s="206">
        <v>0</v>
      </c>
      <c r="E601" s="206">
        <v>0</v>
      </c>
      <c r="F601" s="393">
        <f t="shared" si="36"/>
        <v>0</v>
      </c>
      <c r="G601" s="393">
        <f t="shared" si="37"/>
        <v>0</v>
      </c>
      <c r="H601" s="530" t="str">
        <f t="shared" si="38"/>
        <v>否</v>
      </c>
      <c r="I601" s="531" t="str">
        <f t="shared" si="39"/>
        <v>项</v>
      </c>
    </row>
    <row r="602" ht="18" customHeight="1" spans="1:9">
      <c r="A602" s="346">
        <v>2080505</v>
      </c>
      <c r="B602" s="341" t="s">
        <v>572</v>
      </c>
      <c r="C602" s="206">
        <v>9342</v>
      </c>
      <c r="D602" s="206">
        <v>9782</v>
      </c>
      <c r="E602" s="206">
        <v>9637</v>
      </c>
      <c r="F602" s="393">
        <f t="shared" si="36"/>
        <v>103.157782059516</v>
      </c>
      <c r="G602" s="393">
        <f t="shared" si="37"/>
        <v>98.5176855448783</v>
      </c>
      <c r="H602" s="530" t="str">
        <f t="shared" si="38"/>
        <v>是</v>
      </c>
      <c r="I602" s="531" t="str">
        <f t="shared" si="39"/>
        <v>项</v>
      </c>
    </row>
    <row r="603" ht="18" customHeight="1" spans="1:9">
      <c r="A603" s="346">
        <v>2080506</v>
      </c>
      <c r="B603" s="341" t="s">
        <v>573</v>
      </c>
      <c r="C603" s="206">
        <v>2194</v>
      </c>
      <c r="D603" s="206">
        <v>1021</v>
      </c>
      <c r="E603" s="206">
        <v>613</v>
      </c>
      <c r="F603" s="393">
        <f t="shared" si="36"/>
        <v>27.9398359161349</v>
      </c>
      <c r="G603" s="393">
        <f t="shared" si="37"/>
        <v>60.0391772771792</v>
      </c>
      <c r="H603" s="530" t="str">
        <f t="shared" si="38"/>
        <v>是</v>
      </c>
      <c r="I603" s="531" t="str">
        <f t="shared" si="39"/>
        <v>项</v>
      </c>
    </row>
    <row r="604" ht="18" customHeight="1" spans="1:9">
      <c r="A604" s="346">
        <v>2080507</v>
      </c>
      <c r="B604" s="341" t="s">
        <v>574</v>
      </c>
      <c r="C604" s="206">
        <v>7012</v>
      </c>
      <c r="D604" s="206">
        <v>10231</v>
      </c>
      <c r="E604" s="206">
        <v>11101</v>
      </c>
      <c r="F604" s="393">
        <f t="shared" si="36"/>
        <v>158.314318311466</v>
      </c>
      <c r="G604" s="393">
        <f t="shared" si="37"/>
        <v>108.503567588701</v>
      </c>
      <c r="H604" s="530" t="str">
        <f t="shared" si="38"/>
        <v>是</v>
      </c>
      <c r="I604" s="531" t="str">
        <f t="shared" si="39"/>
        <v>项</v>
      </c>
    </row>
    <row r="605" ht="36" customHeight="1" spans="1:9">
      <c r="A605" s="533">
        <v>2080508</v>
      </c>
      <c r="B605" s="341" t="s">
        <v>575</v>
      </c>
      <c r="C605" s="206">
        <v>0</v>
      </c>
      <c r="D605" s="206">
        <v>0</v>
      </c>
      <c r="E605" s="206">
        <v>0</v>
      </c>
      <c r="F605" s="393">
        <f t="shared" si="36"/>
        <v>0</v>
      </c>
      <c r="G605" s="393">
        <f t="shared" si="37"/>
        <v>0</v>
      </c>
      <c r="H605" s="530" t="str">
        <f t="shared" si="38"/>
        <v>否</v>
      </c>
      <c r="I605" s="531" t="str">
        <f t="shared" si="39"/>
        <v>项</v>
      </c>
    </row>
    <row r="606" ht="18" customHeight="1" spans="1:9">
      <c r="A606" s="346">
        <v>2080599</v>
      </c>
      <c r="B606" s="341" t="s">
        <v>576</v>
      </c>
      <c r="C606" s="206">
        <v>2343</v>
      </c>
      <c r="D606" s="206">
        <v>2885</v>
      </c>
      <c r="E606" s="206">
        <v>2506</v>
      </c>
      <c r="F606" s="393">
        <f t="shared" si="36"/>
        <v>106.956892872386</v>
      </c>
      <c r="G606" s="393">
        <f t="shared" si="37"/>
        <v>86.8630849220104</v>
      </c>
      <c r="H606" s="530" t="str">
        <f t="shared" si="38"/>
        <v>是</v>
      </c>
      <c r="I606" s="531" t="str">
        <f t="shared" si="39"/>
        <v>项</v>
      </c>
    </row>
    <row r="607" ht="37.5" customHeight="1" spans="1:9">
      <c r="A607" s="346">
        <v>20806</v>
      </c>
      <c r="B607" s="202" t="s">
        <v>577</v>
      </c>
      <c r="C607" s="147">
        <f>SUM(C608:C610)</f>
        <v>0</v>
      </c>
      <c r="D607" s="147">
        <f>SUM(D608:D610)</f>
        <v>0</v>
      </c>
      <c r="E607" s="147">
        <f>SUM(E608:E610)</f>
        <v>0</v>
      </c>
      <c r="F607" s="393">
        <f t="shared" si="36"/>
        <v>0</v>
      </c>
      <c r="G607" s="393">
        <f t="shared" si="37"/>
        <v>0</v>
      </c>
      <c r="H607" s="530" t="str">
        <f t="shared" si="38"/>
        <v>否</v>
      </c>
      <c r="I607" s="531" t="str">
        <f t="shared" si="39"/>
        <v>款</v>
      </c>
    </row>
    <row r="608" ht="36" customHeight="1" spans="1:9">
      <c r="A608" s="346">
        <v>2080601</v>
      </c>
      <c r="B608" s="341" t="s">
        <v>578</v>
      </c>
      <c r="C608" s="206">
        <v>0</v>
      </c>
      <c r="D608" s="206">
        <v>0</v>
      </c>
      <c r="E608" s="206">
        <v>0</v>
      </c>
      <c r="F608" s="393">
        <f t="shared" si="36"/>
        <v>0</v>
      </c>
      <c r="G608" s="393">
        <f t="shared" si="37"/>
        <v>0</v>
      </c>
      <c r="H608" s="530" t="str">
        <f t="shared" si="38"/>
        <v>否</v>
      </c>
      <c r="I608" s="531" t="str">
        <f t="shared" si="39"/>
        <v>项</v>
      </c>
    </row>
    <row r="609" ht="36" customHeight="1" spans="1:9">
      <c r="A609" s="346">
        <v>2080602</v>
      </c>
      <c r="B609" s="341" t="s">
        <v>579</v>
      </c>
      <c r="C609" s="206">
        <v>0</v>
      </c>
      <c r="D609" s="206">
        <v>0</v>
      </c>
      <c r="E609" s="206">
        <v>0</v>
      </c>
      <c r="F609" s="393">
        <f t="shared" si="36"/>
        <v>0</v>
      </c>
      <c r="G609" s="393">
        <f t="shared" si="37"/>
        <v>0</v>
      </c>
      <c r="H609" s="530" t="str">
        <f t="shared" si="38"/>
        <v>否</v>
      </c>
      <c r="I609" s="531" t="str">
        <f t="shared" si="39"/>
        <v>项</v>
      </c>
    </row>
    <row r="610" ht="36" customHeight="1" spans="1:9">
      <c r="A610" s="346">
        <v>2080699</v>
      </c>
      <c r="B610" s="341" t="s">
        <v>580</v>
      </c>
      <c r="C610" s="206">
        <v>0</v>
      </c>
      <c r="D610" s="206">
        <v>0</v>
      </c>
      <c r="E610" s="206">
        <v>0</v>
      </c>
      <c r="F610" s="393">
        <f t="shared" si="36"/>
        <v>0</v>
      </c>
      <c r="G610" s="393">
        <f t="shared" si="37"/>
        <v>0</v>
      </c>
      <c r="H610" s="530" t="str">
        <f t="shared" si="38"/>
        <v>否</v>
      </c>
      <c r="I610" s="531" t="str">
        <f t="shared" si="39"/>
        <v>项</v>
      </c>
    </row>
    <row r="611" ht="18" customHeight="1" spans="1:9">
      <c r="A611" s="346">
        <v>20807</v>
      </c>
      <c r="B611" s="202" t="s">
        <v>581</v>
      </c>
      <c r="C611" s="147">
        <f>SUM(C612:C620)</f>
        <v>924</v>
      </c>
      <c r="D611" s="147">
        <f>SUM(D612:D620)</f>
        <v>196</v>
      </c>
      <c r="E611" s="147">
        <f>SUM(E612:E620)</f>
        <v>1046</v>
      </c>
      <c r="F611" s="393">
        <f t="shared" si="36"/>
        <v>113.203463203463</v>
      </c>
      <c r="G611" s="393">
        <f t="shared" si="37"/>
        <v>533.673469387755</v>
      </c>
      <c r="H611" s="530" t="str">
        <f t="shared" si="38"/>
        <v>是</v>
      </c>
      <c r="I611" s="531" t="str">
        <f t="shared" si="39"/>
        <v>款</v>
      </c>
    </row>
    <row r="612" ht="36" customHeight="1" spans="1:9">
      <c r="A612" s="346">
        <v>2080701</v>
      </c>
      <c r="B612" s="341" t="s">
        <v>582</v>
      </c>
      <c r="C612" s="206">
        <v>0</v>
      </c>
      <c r="D612" s="206">
        <v>0</v>
      </c>
      <c r="E612" s="206">
        <v>0</v>
      </c>
      <c r="F612" s="393">
        <f t="shared" si="36"/>
        <v>0</v>
      </c>
      <c r="G612" s="393">
        <f t="shared" si="37"/>
        <v>0</v>
      </c>
      <c r="H612" s="530" t="str">
        <f t="shared" si="38"/>
        <v>否</v>
      </c>
      <c r="I612" s="531" t="str">
        <f t="shared" si="39"/>
        <v>项</v>
      </c>
    </row>
    <row r="613" ht="36" customHeight="1" spans="1:9">
      <c r="A613" s="346">
        <v>2080702</v>
      </c>
      <c r="B613" s="341" t="s">
        <v>583</v>
      </c>
      <c r="C613" s="206">
        <v>0</v>
      </c>
      <c r="D613" s="206">
        <v>0</v>
      </c>
      <c r="E613" s="206">
        <v>0</v>
      </c>
      <c r="F613" s="393">
        <f t="shared" si="36"/>
        <v>0</v>
      </c>
      <c r="G613" s="393">
        <f t="shared" si="37"/>
        <v>0</v>
      </c>
      <c r="H613" s="530" t="str">
        <f t="shared" si="38"/>
        <v>否</v>
      </c>
      <c r="I613" s="531" t="str">
        <f t="shared" si="39"/>
        <v>项</v>
      </c>
    </row>
    <row r="614" ht="36" customHeight="1" spans="1:9">
      <c r="A614" s="346">
        <v>2080704</v>
      </c>
      <c r="B614" s="341" t="s">
        <v>584</v>
      </c>
      <c r="C614" s="206">
        <v>0</v>
      </c>
      <c r="D614" s="206">
        <v>0</v>
      </c>
      <c r="E614" s="206">
        <v>0</v>
      </c>
      <c r="F614" s="393">
        <f t="shared" si="36"/>
        <v>0</v>
      </c>
      <c r="G614" s="393">
        <f t="shared" si="37"/>
        <v>0</v>
      </c>
      <c r="H614" s="530" t="str">
        <f t="shared" si="38"/>
        <v>否</v>
      </c>
      <c r="I614" s="531" t="str">
        <f t="shared" si="39"/>
        <v>项</v>
      </c>
    </row>
    <row r="615" ht="36" customHeight="1" spans="1:9">
      <c r="A615" s="346">
        <v>2080705</v>
      </c>
      <c r="B615" s="341" t="s">
        <v>585</v>
      </c>
      <c r="C615" s="206">
        <v>0</v>
      </c>
      <c r="D615" s="206">
        <v>0</v>
      </c>
      <c r="E615" s="206">
        <v>0</v>
      </c>
      <c r="F615" s="393">
        <f t="shared" si="36"/>
        <v>0</v>
      </c>
      <c r="G615" s="393">
        <f t="shared" si="37"/>
        <v>0</v>
      </c>
      <c r="H615" s="530" t="str">
        <f t="shared" si="38"/>
        <v>否</v>
      </c>
      <c r="I615" s="531" t="str">
        <f t="shared" si="39"/>
        <v>项</v>
      </c>
    </row>
    <row r="616" ht="36" customHeight="1" spans="1:9">
      <c r="A616" s="346">
        <v>2080709</v>
      </c>
      <c r="B616" s="341" t="s">
        <v>586</v>
      </c>
      <c r="C616" s="206">
        <v>0</v>
      </c>
      <c r="D616" s="206">
        <v>0</v>
      </c>
      <c r="E616" s="206">
        <v>0</v>
      </c>
      <c r="F616" s="393">
        <f t="shared" si="36"/>
        <v>0</v>
      </c>
      <c r="G616" s="393">
        <f t="shared" si="37"/>
        <v>0</v>
      </c>
      <c r="H616" s="530" t="str">
        <f t="shared" si="38"/>
        <v>否</v>
      </c>
      <c r="I616" s="531" t="str">
        <f t="shared" si="39"/>
        <v>项</v>
      </c>
    </row>
    <row r="617" ht="18" customHeight="1" spans="1:9">
      <c r="A617" s="346">
        <v>2080711</v>
      </c>
      <c r="B617" s="341" t="s">
        <v>587</v>
      </c>
      <c r="C617" s="206">
        <v>61</v>
      </c>
      <c r="D617" s="206">
        <v>0</v>
      </c>
      <c r="E617" s="206">
        <v>133</v>
      </c>
      <c r="F617" s="393">
        <f t="shared" si="36"/>
        <v>218.032786885246</v>
      </c>
      <c r="G617" s="393">
        <f t="shared" si="37"/>
        <v>0</v>
      </c>
      <c r="H617" s="530" t="str">
        <f t="shared" si="38"/>
        <v>是</v>
      </c>
      <c r="I617" s="531" t="str">
        <f t="shared" si="39"/>
        <v>项</v>
      </c>
    </row>
    <row r="618" ht="36" customHeight="1" spans="1:9">
      <c r="A618" s="346">
        <v>2080712</v>
      </c>
      <c r="B618" s="341" t="s">
        <v>588</v>
      </c>
      <c r="C618" s="206">
        <v>0</v>
      </c>
      <c r="D618" s="206">
        <v>0</v>
      </c>
      <c r="E618" s="206">
        <v>0</v>
      </c>
      <c r="F618" s="393">
        <f t="shared" si="36"/>
        <v>0</v>
      </c>
      <c r="G618" s="393">
        <f t="shared" si="37"/>
        <v>0</v>
      </c>
      <c r="H618" s="530" t="str">
        <f t="shared" si="38"/>
        <v>否</v>
      </c>
      <c r="I618" s="531" t="str">
        <f t="shared" si="39"/>
        <v>项</v>
      </c>
    </row>
    <row r="619" ht="36" customHeight="1" spans="1:9">
      <c r="A619" s="346">
        <v>2080713</v>
      </c>
      <c r="B619" s="341" t="s">
        <v>589</v>
      </c>
      <c r="C619" s="206">
        <v>0</v>
      </c>
      <c r="D619" s="206">
        <v>0</v>
      </c>
      <c r="E619" s="206">
        <v>0</v>
      </c>
      <c r="F619" s="393">
        <f t="shared" si="36"/>
        <v>0</v>
      </c>
      <c r="G619" s="393">
        <f t="shared" si="37"/>
        <v>0</v>
      </c>
      <c r="H619" s="530" t="str">
        <f t="shared" si="38"/>
        <v>否</v>
      </c>
      <c r="I619" s="531" t="str">
        <f t="shared" si="39"/>
        <v>项</v>
      </c>
    </row>
    <row r="620" ht="18" customHeight="1" spans="1:9">
      <c r="A620" s="346">
        <v>2080799</v>
      </c>
      <c r="B620" s="341" t="s">
        <v>590</v>
      </c>
      <c r="C620" s="206">
        <v>863</v>
      </c>
      <c r="D620" s="206">
        <v>196</v>
      </c>
      <c r="E620" s="206">
        <v>913</v>
      </c>
      <c r="F620" s="393">
        <f t="shared" si="36"/>
        <v>105.793742757822</v>
      </c>
      <c r="G620" s="393">
        <f t="shared" si="37"/>
        <v>465.816326530612</v>
      </c>
      <c r="H620" s="530" t="str">
        <f t="shared" si="38"/>
        <v>是</v>
      </c>
      <c r="I620" s="531" t="str">
        <f t="shared" si="39"/>
        <v>项</v>
      </c>
    </row>
    <row r="621" ht="18" customHeight="1" spans="1:9">
      <c r="A621" s="346">
        <v>20808</v>
      </c>
      <c r="B621" s="202" t="s">
        <v>591</v>
      </c>
      <c r="C621" s="147">
        <f>SUM(C622:C629)</f>
        <v>4462</v>
      </c>
      <c r="D621" s="147">
        <f>SUM(D622:D629)</f>
        <v>4152</v>
      </c>
      <c r="E621" s="147">
        <f>SUM(E622:E629)</f>
        <v>4104</v>
      </c>
      <c r="F621" s="393">
        <f t="shared" si="36"/>
        <v>91.976692066338</v>
      </c>
      <c r="G621" s="393">
        <f t="shared" si="37"/>
        <v>98.8439306358381</v>
      </c>
      <c r="H621" s="530" t="str">
        <f t="shared" si="38"/>
        <v>是</v>
      </c>
      <c r="I621" s="531" t="str">
        <f t="shared" si="39"/>
        <v>款</v>
      </c>
    </row>
    <row r="622" ht="18" customHeight="1" spans="1:9">
      <c r="A622" s="346">
        <v>2080801</v>
      </c>
      <c r="B622" s="341" t="s">
        <v>592</v>
      </c>
      <c r="C622" s="206">
        <v>1228</v>
      </c>
      <c r="D622" s="206">
        <v>850</v>
      </c>
      <c r="E622" s="206">
        <v>1061</v>
      </c>
      <c r="F622" s="393">
        <f t="shared" si="36"/>
        <v>86.400651465798</v>
      </c>
      <c r="G622" s="393">
        <f t="shared" si="37"/>
        <v>124.823529411765</v>
      </c>
      <c r="H622" s="530" t="str">
        <f t="shared" si="38"/>
        <v>是</v>
      </c>
      <c r="I622" s="531" t="str">
        <f t="shared" si="39"/>
        <v>项</v>
      </c>
    </row>
    <row r="623" ht="18" customHeight="1" spans="1:9">
      <c r="A623" s="346">
        <v>2080802</v>
      </c>
      <c r="B623" s="341" t="s">
        <v>593</v>
      </c>
      <c r="C623" s="206">
        <v>447</v>
      </c>
      <c r="D623" s="206">
        <v>59</v>
      </c>
      <c r="E623" s="206">
        <v>477</v>
      </c>
      <c r="F623" s="393">
        <f t="shared" si="36"/>
        <v>106.711409395973</v>
      </c>
      <c r="G623" s="393">
        <f t="shared" si="37"/>
        <v>808.474576271186</v>
      </c>
      <c r="H623" s="530" t="str">
        <f t="shared" si="38"/>
        <v>是</v>
      </c>
      <c r="I623" s="531" t="str">
        <f t="shared" si="39"/>
        <v>项</v>
      </c>
    </row>
    <row r="624" ht="18" customHeight="1" spans="1:9">
      <c r="A624" s="346">
        <v>2080803</v>
      </c>
      <c r="B624" s="341" t="s">
        <v>594</v>
      </c>
      <c r="C624" s="206">
        <v>306</v>
      </c>
      <c r="D624" s="206">
        <v>32</v>
      </c>
      <c r="E624" s="206">
        <v>214</v>
      </c>
      <c r="F624" s="393">
        <f t="shared" si="36"/>
        <v>69.9346405228758</v>
      </c>
      <c r="G624" s="393">
        <f t="shared" si="37"/>
        <v>668.75</v>
      </c>
      <c r="H624" s="530" t="str">
        <f t="shared" si="38"/>
        <v>是</v>
      </c>
      <c r="I624" s="531" t="str">
        <f t="shared" si="39"/>
        <v>项</v>
      </c>
    </row>
    <row r="625" ht="18" customHeight="1" spans="1:9">
      <c r="A625" s="346">
        <v>2080805</v>
      </c>
      <c r="B625" s="341" t="s">
        <v>595</v>
      </c>
      <c r="C625" s="206">
        <v>486</v>
      </c>
      <c r="D625" s="206">
        <v>287</v>
      </c>
      <c r="E625" s="206">
        <v>318</v>
      </c>
      <c r="F625" s="393">
        <f t="shared" si="36"/>
        <v>65.4320987654321</v>
      </c>
      <c r="G625" s="393">
        <f t="shared" si="37"/>
        <v>110.801393728223</v>
      </c>
      <c r="H625" s="530" t="str">
        <f t="shared" si="38"/>
        <v>是</v>
      </c>
      <c r="I625" s="531" t="str">
        <f t="shared" si="39"/>
        <v>项</v>
      </c>
    </row>
    <row r="626" ht="18" customHeight="1" spans="1:9">
      <c r="A626" s="346">
        <v>2080806</v>
      </c>
      <c r="B626" s="341" t="s">
        <v>596</v>
      </c>
      <c r="C626" s="206">
        <v>352</v>
      </c>
      <c r="D626" s="206">
        <v>64</v>
      </c>
      <c r="E626" s="206">
        <v>410</v>
      </c>
      <c r="F626" s="393">
        <f t="shared" si="36"/>
        <v>116.477272727273</v>
      </c>
      <c r="G626" s="393">
        <f t="shared" si="37"/>
        <v>640.625</v>
      </c>
      <c r="H626" s="530" t="str">
        <f t="shared" si="38"/>
        <v>是</v>
      </c>
      <c r="I626" s="531" t="str">
        <f t="shared" si="39"/>
        <v>项</v>
      </c>
    </row>
    <row r="627" ht="36" customHeight="1" spans="1:9">
      <c r="A627" s="346">
        <v>2080807</v>
      </c>
      <c r="B627" s="341" t="s">
        <v>597</v>
      </c>
      <c r="C627" s="206">
        <v>0</v>
      </c>
      <c r="D627" s="206">
        <v>0</v>
      </c>
      <c r="E627" s="206">
        <v>0</v>
      </c>
      <c r="F627" s="393">
        <f t="shared" si="36"/>
        <v>0</v>
      </c>
      <c r="G627" s="393">
        <f t="shared" si="37"/>
        <v>0</v>
      </c>
      <c r="H627" s="530" t="str">
        <f t="shared" si="38"/>
        <v>否</v>
      </c>
      <c r="I627" s="531" t="str">
        <f t="shared" si="39"/>
        <v>项</v>
      </c>
    </row>
    <row r="628" ht="18" customHeight="1" spans="1:9">
      <c r="A628" s="346">
        <v>2080808</v>
      </c>
      <c r="B628" s="341" t="s">
        <v>598</v>
      </c>
      <c r="C628" s="206">
        <v>40</v>
      </c>
      <c r="D628" s="206">
        <v>0</v>
      </c>
      <c r="E628" s="206">
        <v>15</v>
      </c>
      <c r="F628" s="393">
        <f t="shared" si="36"/>
        <v>37.5</v>
      </c>
      <c r="G628" s="393">
        <f t="shared" si="37"/>
        <v>0</v>
      </c>
      <c r="H628" s="530" t="str">
        <f t="shared" si="38"/>
        <v>是</v>
      </c>
      <c r="I628" s="531" t="str">
        <f t="shared" si="39"/>
        <v>项</v>
      </c>
    </row>
    <row r="629" ht="18" customHeight="1" spans="1:9">
      <c r="A629" s="346">
        <v>2080899</v>
      </c>
      <c r="B629" s="341" t="s">
        <v>599</v>
      </c>
      <c r="C629" s="206">
        <v>1603</v>
      </c>
      <c r="D629" s="206">
        <v>2860</v>
      </c>
      <c r="E629" s="206">
        <v>1609</v>
      </c>
      <c r="F629" s="393">
        <f t="shared" si="36"/>
        <v>100.374298190892</v>
      </c>
      <c r="G629" s="393">
        <f t="shared" si="37"/>
        <v>56.2587412587413</v>
      </c>
      <c r="H629" s="530" t="str">
        <f t="shared" si="38"/>
        <v>是</v>
      </c>
      <c r="I629" s="531" t="str">
        <f t="shared" si="39"/>
        <v>项</v>
      </c>
    </row>
    <row r="630" ht="18" customHeight="1" spans="1:9">
      <c r="A630" s="346">
        <v>20809</v>
      </c>
      <c r="B630" s="202" t="s">
        <v>600</v>
      </c>
      <c r="C630" s="147">
        <f>SUM(C631:C636)</f>
        <v>592</v>
      </c>
      <c r="D630" s="147">
        <f>SUM(D631:D636)</f>
        <v>690</v>
      </c>
      <c r="E630" s="147">
        <f>SUM(E631:E636)</f>
        <v>513</v>
      </c>
      <c r="F630" s="393">
        <f t="shared" si="36"/>
        <v>86.6554054054054</v>
      </c>
      <c r="G630" s="393">
        <f t="shared" si="37"/>
        <v>74.3478260869565</v>
      </c>
      <c r="H630" s="530" t="str">
        <f t="shared" si="38"/>
        <v>是</v>
      </c>
      <c r="I630" s="531" t="str">
        <f t="shared" si="39"/>
        <v>款</v>
      </c>
    </row>
    <row r="631" ht="18" customHeight="1" spans="1:9">
      <c r="A631" s="346">
        <v>2080901</v>
      </c>
      <c r="B631" s="341" t="s">
        <v>601</v>
      </c>
      <c r="C631" s="206">
        <v>188</v>
      </c>
      <c r="D631" s="206">
        <v>220</v>
      </c>
      <c r="E631" s="206">
        <v>132</v>
      </c>
      <c r="F631" s="393">
        <f t="shared" si="36"/>
        <v>70.2127659574468</v>
      </c>
      <c r="G631" s="393">
        <f t="shared" si="37"/>
        <v>60</v>
      </c>
      <c r="H631" s="530" t="str">
        <f t="shared" si="38"/>
        <v>是</v>
      </c>
      <c r="I631" s="531" t="str">
        <f t="shared" si="39"/>
        <v>项</v>
      </c>
    </row>
    <row r="632" ht="18" customHeight="1" spans="1:9">
      <c r="A632" s="346">
        <v>2080902</v>
      </c>
      <c r="B632" s="341" t="s">
        <v>602</v>
      </c>
      <c r="C632" s="206">
        <v>197</v>
      </c>
      <c r="D632" s="206">
        <v>217</v>
      </c>
      <c r="E632" s="206">
        <v>192</v>
      </c>
      <c r="F632" s="393">
        <f t="shared" si="36"/>
        <v>97.4619289340102</v>
      </c>
      <c r="G632" s="393">
        <f t="shared" si="37"/>
        <v>88.4792626728111</v>
      </c>
      <c r="H632" s="530" t="str">
        <f t="shared" si="38"/>
        <v>是</v>
      </c>
      <c r="I632" s="531" t="str">
        <f t="shared" si="39"/>
        <v>项</v>
      </c>
    </row>
    <row r="633" ht="18" customHeight="1" spans="1:9">
      <c r="A633" s="346">
        <v>2080903</v>
      </c>
      <c r="B633" s="341" t="s">
        <v>603</v>
      </c>
      <c r="C633" s="206">
        <v>41</v>
      </c>
      <c r="D633" s="206">
        <v>41</v>
      </c>
      <c r="E633" s="206">
        <v>47</v>
      </c>
      <c r="F633" s="393">
        <f t="shared" si="36"/>
        <v>114.634146341463</v>
      </c>
      <c r="G633" s="393">
        <f t="shared" si="37"/>
        <v>114.634146341463</v>
      </c>
      <c r="H633" s="530" t="str">
        <f t="shared" si="38"/>
        <v>是</v>
      </c>
      <c r="I633" s="531" t="str">
        <f t="shared" si="39"/>
        <v>项</v>
      </c>
    </row>
    <row r="634" ht="18" customHeight="1" spans="1:9">
      <c r="A634" s="346">
        <v>2080904</v>
      </c>
      <c r="B634" s="341" t="s">
        <v>604</v>
      </c>
      <c r="C634" s="206">
        <v>59</v>
      </c>
      <c r="D634" s="206">
        <v>28</v>
      </c>
      <c r="E634" s="206">
        <v>9</v>
      </c>
      <c r="F634" s="393">
        <f t="shared" si="36"/>
        <v>15.2542372881356</v>
      </c>
      <c r="G634" s="393">
        <f t="shared" si="37"/>
        <v>32.1428571428571</v>
      </c>
      <c r="H634" s="530" t="str">
        <f t="shared" si="38"/>
        <v>是</v>
      </c>
      <c r="I634" s="531" t="str">
        <f t="shared" si="39"/>
        <v>项</v>
      </c>
    </row>
    <row r="635" ht="18" customHeight="1" spans="1:9">
      <c r="A635" s="346">
        <v>2080905</v>
      </c>
      <c r="B635" s="341" t="s">
        <v>605</v>
      </c>
      <c r="C635" s="206">
        <v>107</v>
      </c>
      <c r="D635" s="206">
        <v>95</v>
      </c>
      <c r="E635" s="206">
        <v>54</v>
      </c>
      <c r="F635" s="393">
        <f t="shared" si="36"/>
        <v>50.4672897196262</v>
      </c>
      <c r="G635" s="393">
        <f t="shared" si="37"/>
        <v>56.8421052631579</v>
      </c>
      <c r="H635" s="530" t="str">
        <f t="shared" si="38"/>
        <v>是</v>
      </c>
      <c r="I635" s="531" t="str">
        <f t="shared" si="39"/>
        <v>项</v>
      </c>
    </row>
    <row r="636" ht="18" customHeight="1" spans="1:9">
      <c r="A636" s="346">
        <v>2080999</v>
      </c>
      <c r="B636" s="341" t="s">
        <v>606</v>
      </c>
      <c r="C636" s="206">
        <v>0</v>
      </c>
      <c r="D636" s="206">
        <v>89</v>
      </c>
      <c r="E636" s="206">
        <v>79</v>
      </c>
      <c r="F636" s="393">
        <f t="shared" si="36"/>
        <v>0</v>
      </c>
      <c r="G636" s="393">
        <f t="shared" si="37"/>
        <v>88.7640449438202</v>
      </c>
      <c r="H636" s="530" t="str">
        <f t="shared" si="38"/>
        <v>是</v>
      </c>
      <c r="I636" s="531" t="str">
        <f t="shared" si="39"/>
        <v>项</v>
      </c>
    </row>
    <row r="637" ht="18" customHeight="1" spans="1:9">
      <c r="A637" s="346">
        <v>20810</v>
      </c>
      <c r="B637" s="202" t="s">
        <v>607</v>
      </c>
      <c r="C637" s="147">
        <f>SUM(C638:C644)</f>
        <v>959</v>
      </c>
      <c r="D637" s="147">
        <f>SUM(D638:D644)</f>
        <v>1202</v>
      </c>
      <c r="E637" s="147">
        <f>SUM(E638:E644)</f>
        <v>3164</v>
      </c>
      <c r="F637" s="393">
        <f t="shared" si="36"/>
        <v>329.92700729927</v>
      </c>
      <c r="G637" s="393">
        <f t="shared" si="37"/>
        <v>263.227953410982</v>
      </c>
      <c r="H637" s="530" t="str">
        <f t="shared" si="38"/>
        <v>是</v>
      </c>
      <c r="I637" s="531" t="str">
        <f t="shared" si="39"/>
        <v>款</v>
      </c>
    </row>
    <row r="638" ht="18" customHeight="1" spans="1:9">
      <c r="A638" s="346">
        <v>2081001</v>
      </c>
      <c r="B638" s="341" t="s">
        <v>608</v>
      </c>
      <c r="C638" s="206">
        <v>55</v>
      </c>
      <c r="D638" s="206">
        <v>50</v>
      </c>
      <c r="E638" s="206">
        <v>69</v>
      </c>
      <c r="F638" s="393">
        <f t="shared" si="36"/>
        <v>125.454545454545</v>
      </c>
      <c r="G638" s="393">
        <f t="shared" si="37"/>
        <v>138</v>
      </c>
      <c r="H638" s="530" t="str">
        <f t="shared" si="38"/>
        <v>是</v>
      </c>
      <c r="I638" s="531" t="str">
        <f t="shared" si="39"/>
        <v>项</v>
      </c>
    </row>
    <row r="639" ht="18" customHeight="1" spans="1:9">
      <c r="A639" s="346">
        <v>2081002</v>
      </c>
      <c r="B639" s="341" t="s">
        <v>609</v>
      </c>
      <c r="C639" s="206">
        <v>614</v>
      </c>
      <c r="D639" s="206">
        <v>628</v>
      </c>
      <c r="E639" s="206">
        <v>526</v>
      </c>
      <c r="F639" s="393">
        <f t="shared" si="36"/>
        <v>85.6677524429967</v>
      </c>
      <c r="G639" s="393">
        <f t="shared" si="37"/>
        <v>83.7579617834395</v>
      </c>
      <c r="H639" s="530" t="str">
        <f t="shared" si="38"/>
        <v>是</v>
      </c>
      <c r="I639" s="531" t="str">
        <f t="shared" si="39"/>
        <v>项</v>
      </c>
    </row>
    <row r="640" ht="36" customHeight="1" spans="1:9">
      <c r="A640" s="346">
        <v>2081003</v>
      </c>
      <c r="B640" s="341" t="s">
        <v>610</v>
      </c>
      <c r="C640" s="206">
        <v>0</v>
      </c>
      <c r="D640" s="206">
        <v>0</v>
      </c>
      <c r="E640" s="206">
        <v>0</v>
      </c>
      <c r="F640" s="393">
        <f t="shared" si="36"/>
        <v>0</v>
      </c>
      <c r="G640" s="393">
        <f t="shared" si="37"/>
        <v>0</v>
      </c>
      <c r="H640" s="530" t="str">
        <f t="shared" si="38"/>
        <v>否</v>
      </c>
      <c r="I640" s="531" t="str">
        <f t="shared" si="39"/>
        <v>项</v>
      </c>
    </row>
    <row r="641" ht="18" customHeight="1" spans="1:9">
      <c r="A641" s="346">
        <v>2081004</v>
      </c>
      <c r="B641" s="341" t="s">
        <v>611</v>
      </c>
      <c r="C641" s="206">
        <v>263</v>
      </c>
      <c r="D641" s="206">
        <v>506</v>
      </c>
      <c r="E641" s="206">
        <v>2411</v>
      </c>
      <c r="F641" s="393">
        <f t="shared" si="36"/>
        <v>916.730038022814</v>
      </c>
      <c r="G641" s="393">
        <f t="shared" si="37"/>
        <v>476.482213438735</v>
      </c>
      <c r="H641" s="530" t="str">
        <f t="shared" si="38"/>
        <v>是</v>
      </c>
      <c r="I641" s="531" t="str">
        <f t="shared" si="39"/>
        <v>项</v>
      </c>
    </row>
    <row r="642" ht="36" customHeight="1" spans="1:9">
      <c r="A642" s="346">
        <v>2081005</v>
      </c>
      <c r="B642" s="341" t="s">
        <v>612</v>
      </c>
      <c r="C642" s="206">
        <v>0</v>
      </c>
      <c r="D642" s="206">
        <v>0</v>
      </c>
      <c r="E642" s="206">
        <v>0</v>
      </c>
      <c r="F642" s="393">
        <f t="shared" si="36"/>
        <v>0</v>
      </c>
      <c r="G642" s="393">
        <f t="shared" si="37"/>
        <v>0</v>
      </c>
      <c r="H642" s="530" t="str">
        <f t="shared" si="38"/>
        <v>否</v>
      </c>
      <c r="I642" s="531" t="str">
        <f t="shared" si="39"/>
        <v>项</v>
      </c>
    </row>
    <row r="643" ht="18" customHeight="1" spans="1:9">
      <c r="A643" s="346">
        <v>2081006</v>
      </c>
      <c r="B643" s="341" t="s">
        <v>613</v>
      </c>
      <c r="C643" s="206">
        <v>27</v>
      </c>
      <c r="D643" s="206">
        <v>18</v>
      </c>
      <c r="E643" s="206">
        <v>158</v>
      </c>
      <c r="F643" s="393">
        <f t="shared" si="36"/>
        <v>585.185185185185</v>
      </c>
      <c r="G643" s="393">
        <f t="shared" si="37"/>
        <v>877.777777777778</v>
      </c>
      <c r="H643" s="530" t="str">
        <f t="shared" si="38"/>
        <v>是</v>
      </c>
      <c r="I643" s="531" t="str">
        <f t="shared" si="39"/>
        <v>项</v>
      </c>
    </row>
    <row r="644" ht="36" customHeight="1" spans="1:9">
      <c r="A644" s="346">
        <v>2081099</v>
      </c>
      <c r="B644" s="341" t="s">
        <v>614</v>
      </c>
      <c r="C644" s="206">
        <v>0</v>
      </c>
      <c r="D644" s="206">
        <v>0</v>
      </c>
      <c r="E644" s="206">
        <v>0</v>
      </c>
      <c r="F644" s="393">
        <f t="shared" si="36"/>
        <v>0</v>
      </c>
      <c r="G644" s="393">
        <f t="shared" si="37"/>
        <v>0</v>
      </c>
      <c r="H644" s="530" t="str">
        <f t="shared" si="38"/>
        <v>否</v>
      </c>
      <c r="I644" s="531" t="str">
        <f t="shared" si="39"/>
        <v>项</v>
      </c>
    </row>
    <row r="645" ht="18" customHeight="1" spans="1:9">
      <c r="A645" s="346">
        <v>20811</v>
      </c>
      <c r="B645" s="202" t="s">
        <v>615</v>
      </c>
      <c r="C645" s="147">
        <f>SUM(C646:C653)</f>
        <v>729</v>
      </c>
      <c r="D645" s="147">
        <f>SUM(D646:D653)</f>
        <v>1081</v>
      </c>
      <c r="E645" s="147">
        <f>SUM(E646:E653)</f>
        <v>874</v>
      </c>
      <c r="F645" s="393">
        <f t="shared" ref="F645:F708" si="40">IFERROR(IF(C645&lt;0,"",IFERROR(E645/C645,0))*100,0)</f>
        <v>119.890260631001</v>
      </c>
      <c r="G645" s="393">
        <f t="shared" ref="G645:G708" si="41">IFERROR(IF(D645&lt;0,"",IFERROR(E645/D645,0))*100,0)</f>
        <v>80.8510638297872</v>
      </c>
      <c r="H645" s="530" t="str">
        <f t="shared" ref="H645:H708" si="42">IF(LEN(A645)=3,"是",IF(B645&lt;&gt;"",IF(SUM(C645:E645)&lt;&gt;0,"是","否"),"是"))</f>
        <v>是</v>
      </c>
      <c r="I645" s="531" t="str">
        <f t="shared" ref="I645:I708" si="43">IF(LEN(A645)=3,"类",IF(LEN(A645)=5,"款","项"))</f>
        <v>款</v>
      </c>
    </row>
    <row r="646" ht="18" customHeight="1" spans="1:9">
      <c r="A646" s="346">
        <v>2081101</v>
      </c>
      <c r="B646" s="341" t="s">
        <v>187</v>
      </c>
      <c r="C646" s="206">
        <v>101</v>
      </c>
      <c r="D646" s="206">
        <v>113</v>
      </c>
      <c r="E646" s="206">
        <v>108</v>
      </c>
      <c r="F646" s="393">
        <f t="shared" si="40"/>
        <v>106.930693069307</v>
      </c>
      <c r="G646" s="393">
        <f t="shared" si="41"/>
        <v>95.5752212389381</v>
      </c>
      <c r="H646" s="530" t="str">
        <f t="shared" si="42"/>
        <v>是</v>
      </c>
      <c r="I646" s="531" t="str">
        <f t="shared" si="43"/>
        <v>项</v>
      </c>
    </row>
    <row r="647" ht="36" customHeight="1" spans="1:9">
      <c r="A647" s="346">
        <v>2081102</v>
      </c>
      <c r="B647" s="341" t="s">
        <v>188</v>
      </c>
      <c r="C647" s="206">
        <v>0</v>
      </c>
      <c r="D647" s="206">
        <v>0</v>
      </c>
      <c r="E647" s="206">
        <v>0</v>
      </c>
      <c r="F647" s="393">
        <f t="shared" si="40"/>
        <v>0</v>
      </c>
      <c r="G647" s="393">
        <f t="shared" si="41"/>
        <v>0</v>
      </c>
      <c r="H647" s="530" t="str">
        <f t="shared" si="42"/>
        <v>否</v>
      </c>
      <c r="I647" s="531" t="str">
        <f t="shared" si="43"/>
        <v>项</v>
      </c>
    </row>
    <row r="648" ht="36" customHeight="1" spans="1:9">
      <c r="A648" s="346">
        <v>2081103</v>
      </c>
      <c r="B648" s="341" t="s">
        <v>189</v>
      </c>
      <c r="C648" s="206">
        <v>0</v>
      </c>
      <c r="D648" s="206">
        <v>0</v>
      </c>
      <c r="E648" s="206">
        <v>0</v>
      </c>
      <c r="F648" s="393">
        <f t="shared" si="40"/>
        <v>0</v>
      </c>
      <c r="G648" s="393">
        <f t="shared" si="41"/>
        <v>0</v>
      </c>
      <c r="H648" s="530" t="str">
        <f t="shared" si="42"/>
        <v>否</v>
      </c>
      <c r="I648" s="531" t="str">
        <f t="shared" si="43"/>
        <v>项</v>
      </c>
    </row>
    <row r="649" ht="18" customHeight="1" spans="1:9">
      <c r="A649" s="346">
        <v>2081104</v>
      </c>
      <c r="B649" s="341" t="s">
        <v>616</v>
      </c>
      <c r="C649" s="206">
        <v>32</v>
      </c>
      <c r="D649" s="206">
        <v>121</v>
      </c>
      <c r="E649" s="206">
        <v>121</v>
      </c>
      <c r="F649" s="393">
        <f t="shared" si="40"/>
        <v>378.125</v>
      </c>
      <c r="G649" s="393">
        <f t="shared" si="41"/>
        <v>100</v>
      </c>
      <c r="H649" s="530" t="str">
        <f t="shared" si="42"/>
        <v>是</v>
      </c>
      <c r="I649" s="531" t="str">
        <f t="shared" si="43"/>
        <v>项</v>
      </c>
    </row>
    <row r="650" ht="18" customHeight="1" spans="1:9">
      <c r="A650" s="346">
        <v>2081105</v>
      </c>
      <c r="B650" s="341" t="s">
        <v>617</v>
      </c>
      <c r="C650" s="206">
        <v>21</v>
      </c>
      <c r="D650" s="206">
        <v>75</v>
      </c>
      <c r="E650" s="206">
        <v>35</v>
      </c>
      <c r="F650" s="393">
        <f t="shared" si="40"/>
        <v>166.666666666667</v>
      </c>
      <c r="G650" s="393">
        <f t="shared" si="41"/>
        <v>46.6666666666667</v>
      </c>
      <c r="H650" s="530" t="str">
        <f t="shared" si="42"/>
        <v>是</v>
      </c>
      <c r="I650" s="531" t="str">
        <f t="shared" si="43"/>
        <v>项</v>
      </c>
    </row>
    <row r="651" ht="36" customHeight="1" spans="1:9">
      <c r="A651" s="346">
        <v>2081106</v>
      </c>
      <c r="B651" s="341" t="s">
        <v>618</v>
      </c>
      <c r="C651" s="206">
        <v>0</v>
      </c>
      <c r="D651" s="206">
        <v>0</v>
      </c>
      <c r="E651" s="206">
        <v>0</v>
      </c>
      <c r="F651" s="393">
        <f t="shared" si="40"/>
        <v>0</v>
      </c>
      <c r="G651" s="393">
        <f t="shared" si="41"/>
        <v>0</v>
      </c>
      <c r="H651" s="530" t="str">
        <f t="shared" si="42"/>
        <v>否</v>
      </c>
      <c r="I651" s="531" t="str">
        <f t="shared" si="43"/>
        <v>项</v>
      </c>
    </row>
    <row r="652" ht="18" customHeight="1" spans="1:9">
      <c r="A652" s="346">
        <v>2081107</v>
      </c>
      <c r="B652" s="341" t="s">
        <v>619</v>
      </c>
      <c r="C652" s="206">
        <v>560</v>
      </c>
      <c r="D652" s="206">
        <v>698</v>
      </c>
      <c r="E652" s="206">
        <v>560</v>
      </c>
      <c r="F652" s="393">
        <f t="shared" si="40"/>
        <v>100</v>
      </c>
      <c r="G652" s="393">
        <f t="shared" si="41"/>
        <v>80.2292263610315</v>
      </c>
      <c r="H652" s="530" t="str">
        <f t="shared" si="42"/>
        <v>是</v>
      </c>
      <c r="I652" s="531" t="str">
        <f t="shared" si="43"/>
        <v>项</v>
      </c>
    </row>
    <row r="653" ht="18" customHeight="1" spans="1:9">
      <c r="A653" s="346">
        <v>2081199</v>
      </c>
      <c r="B653" s="341" t="s">
        <v>620</v>
      </c>
      <c r="C653" s="206">
        <v>15</v>
      </c>
      <c r="D653" s="206">
        <v>74</v>
      </c>
      <c r="E653" s="206">
        <v>50</v>
      </c>
      <c r="F653" s="393">
        <f t="shared" si="40"/>
        <v>333.333333333333</v>
      </c>
      <c r="G653" s="393">
        <f t="shared" si="41"/>
        <v>67.5675675675676</v>
      </c>
      <c r="H653" s="530" t="str">
        <f t="shared" si="42"/>
        <v>是</v>
      </c>
      <c r="I653" s="531" t="str">
        <f t="shared" si="43"/>
        <v>项</v>
      </c>
    </row>
    <row r="654" ht="18" customHeight="1" spans="1:9">
      <c r="A654" s="346">
        <v>20816</v>
      </c>
      <c r="B654" s="202" t="s">
        <v>621</v>
      </c>
      <c r="C654" s="147">
        <f>SUM(C655:C659)</f>
        <v>48</v>
      </c>
      <c r="D654" s="147">
        <f>SUM(D655:D659)</f>
        <v>61</v>
      </c>
      <c r="E654" s="147">
        <f>SUM(E655:E659)</f>
        <v>60</v>
      </c>
      <c r="F654" s="393">
        <f t="shared" si="40"/>
        <v>125</v>
      </c>
      <c r="G654" s="393">
        <f t="shared" si="41"/>
        <v>98.3606557377049</v>
      </c>
      <c r="H654" s="530" t="str">
        <f t="shared" si="42"/>
        <v>是</v>
      </c>
      <c r="I654" s="531" t="str">
        <f t="shared" si="43"/>
        <v>款</v>
      </c>
    </row>
    <row r="655" ht="18" customHeight="1" spans="1:9">
      <c r="A655" s="346">
        <v>2081601</v>
      </c>
      <c r="B655" s="341" t="s">
        <v>187</v>
      </c>
      <c r="C655" s="206">
        <v>48</v>
      </c>
      <c r="D655" s="206">
        <v>61</v>
      </c>
      <c r="E655" s="206">
        <v>60</v>
      </c>
      <c r="F655" s="393">
        <f t="shared" si="40"/>
        <v>125</v>
      </c>
      <c r="G655" s="393">
        <f t="shared" si="41"/>
        <v>98.3606557377049</v>
      </c>
      <c r="H655" s="530" t="str">
        <f t="shared" si="42"/>
        <v>是</v>
      </c>
      <c r="I655" s="531" t="str">
        <f t="shared" si="43"/>
        <v>项</v>
      </c>
    </row>
    <row r="656" ht="36" customHeight="1" spans="1:9">
      <c r="A656" s="346">
        <v>2081602</v>
      </c>
      <c r="B656" s="341" t="s">
        <v>188</v>
      </c>
      <c r="C656" s="206">
        <v>0</v>
      </c>
      <c r="D656" s="206">
        <v>0</v>
      </c>
      <c r="E656" s="206">
        <v>0</v>
      </c>
      <c r="F656" s="393">
        <f t="shared" si="40"/>
        <v>0</v>
      </c>
      <c r="G656" s="393">
        <f t="shared" si="41"/>
        <v>0</v>
      </c>
      <c r="H656" s="530" t="str">
        <f t="shared" si="42"/>
        <v>否</v>
      </c>
      <c r="I656" s="531" t="str">
        <f t="shared" si="43"/>
        <v>项</v>
      </c>
    </row>
    <row r="657" ht="36" customHeight="1" spans="1:9">
      <c r="A657" s="346">
        <v>2081603</v>
      </c>
      <c r="B657" s="341" t="s">
        <v>189</v>
      </c>
      <c r="C657" s="206">
        <v>0</v>
      </c>
      <c r="D657" s="206">
        <v>0</v>
      </c>
      <c r="E657" s="206">
        <v>0</v>
      </c>
      <c r="F657" s="393">
        <f t="shared" si="40"/>
        <v>0</v>
      </c>
      <c r="G657" s="393">
        <f t="shared" si="41"/>
        <v>0</v>
      </c>
      <c r="H657" s="530" t="str">
        <f t="shared" si="42"/>
        <v>否</v>
      </c>
      <c r="I657" s="531" t="str">
        <f t="shared" si="43"/>
        <v>项</v>
      </c>
    </row>
    <row r="658" ht="36" customHeight="1" spans="1:9">
      <c r="A658" s="346">
        <v>2081650</v>
      </c>
      <c r="B658" s="341" t="s">
        <v>196</v>
      </c>
      <c r="C658" s="206">
        <v>0</v>
      </c>
      <c r="D658" s="206">
        <v>0</v>
      </c>
      <c r="E658" s="206">
        <v>0</v>
      </c>
      <c r="F658" s="393">
        <f t="shared" si="40"/>
        <v>0</v>
      </c>
      <c r="G658" s="393">
        <f t="shared" si="41"/>
        <v>0</v>
      </c>
      <c r="H658" s="530" t="str">
        <f t="shared" si="42"/>
        <v>否</v>
      </c>
      <c r="I658" s="531" t="str">
        <f t="shared" si="43"/>
        <v>项</v>
      </c>
    </row>
    <row r="659" ht="36" customHeight="1" spans="1:9">
      <c r="A659" s="346">
        <v>2081699</v>
      </c>
      <c r="B659" s="341" t="s">
        <v>622</v>
      </c>
      <c r="C659" s="206">
        <v>0</v>
      </c>
      <c r="D659" s="206">
        <v>0</v>
      </c>
      <c r="E659" s="206">
        <v>0</v>
      </c>
      <c r="F659" s="393">
        <f t="shared" si="40"/>
        <v>0</v>
      </c>
      <c r="G659" s="393">
        <f t="shared" si="41"/>
        <v>0</v>
      </c>
      <c r="H659" s="530" t="str">
        <f t="shared" si="42"/>
        <v>否</v>
      </c>
      <c r="I659" s="531" t="str">
        <f t="shared" si="43"/>
        <v>项</v>
      </c>
    </row>
    <row r="660" ht="18" customHeight="1" spans="1:9">
      <c r="A660" s="346">
        <v>20819</v>
      </c>
      <c r="B660" s="202" t="s">
        <v>623</v>
      </c>
      <c r="C660" s="147">
        <f>SUM(C661:C662)</f>
        <v>3121</v>
      </c>
      <c r="D660" s="147">
        <f>SUM(D661:D662)</f>
        <v>3319</v>
      </c>
      <c r="E660" s="147">
        <f>SUM(E661:E662)</f>
        <v>3379</v>
      </c>
      <c r="F660" s="393">
        <f t="shared" si="40"/>
        <v>108.266581223967</v>
      </c>
      <c r="G660" s="393">
        <f t="shared" si="41"/>
        <v>101.807773425731</v>
      </c>
      <c r="H660" s="530" t="str">
        <f t="shared" si="42"/>
        <v>是</v>
      </c>
      <c r="I660" s="531" t="str">
        <f t="shared" si="43"/>
        <v>款</v>
      </c>
    </row>
    <row r="661" ht="18" customHeight="1" spans="1:9">
      <c r="A661" s="346">
        <v>2081901</v>
      </c>
      <c r="B661" s="341" t="s">
        <v>624</v>
      </c>
      <c r="C661" s="206">
        <v>1176</v>
      </c>
      <c r="D661" s="206">
        <v>1253</v>
      </c>
      <c r="E661" s="206">
        <v>1227</v>
      </c>
      <c r="F661" s="393">
        <f t="shared" si="40"/>
        <v>104.336734693878</v>
      </c>
      <c r="G661" s="393">
        <f t="shared" si="41"/>
        <v>97.9249800478851</v>
      </c>
      <c r="H661" s="530" t="str">
        <f t="shared" si="42"/>
        <v>是</v>
      </c>
      <c r="I661" s="531" t="str">
        <f t="shared" si="43"/>
        <v>项</v>
      </c>
    </row>
    <row r="662" ht="18" customHeight="1" spans="1:9">
      <c r="A662" s="346">
        <v>2081902</v>
      </c>
      <c r="B662" s="341" t="s">
        <v>625</v>
      </c>
      <c r="C662" s="206">
        <v>1945</v>
      </c>
      <c r="D662" s="206">
        <v>2066</v>
      </c>
      <c r="E662" s="206">
        <v>2152</v>
      </c>
      <c r="F662" s="393">
        <f t="shared" si="40"/>
        <v>110.642673521851</v>
      </c>
      <c r="G662" s="393">
        <f t="shared" si="41"/>
        <v>104.162633107454</v>
      </c>
      <c r="H662" s="530" t="str">
        <f t="shared" si="42"/>
        <v>是</v>
      </c>
      <c r="I662" s="531" t="str">
        <f t="shared" si="43"/>
        <v>项</v>
      </c>
    </row>
    <row r="663" ht="18" customHeight="1" spans="1:9">
      <c r="A663" s="346">
        <v>20820</v>
      </c>
      <c r="B663" s="202" t="s">
        <v>626</v>
      </c>
      <c r="C663" s="147">
        <f>SUM(C664:C665)</f>
        <v>103</v>
      </c>
      <c r="D663" s="147">
        <f>SUM(D664:D665)</f>
        <v>161</v>
      </c>
      <c r="E663" s="147">
        <f>SUM(E664:E665)</f>
        <v>93</v>
      </c>
      <c r="F663" s="393">
        <f t="shared" si="40"/>
        <v>90.2912621359223</v>
      </c>
      <c r="G663" s="393">
        <f t="shared" si="41"/>
        <v>57.7639751552795</v>
      </c>
      <c r="H663" s="530" t="str">
        <f t="shared" si="42"/>
        <v>是</v>
      </c>
      <c r="I663" s="531" t="str">
        <f t="shared" si="43"/>
        <v>款</v>
      </c>
    </row>
    <row r="664" ht="18" customHeight="1" spans="1:9">
      <c r="A664" s="346">
        <v>2082001</v>
      </c>
      <c r="B664" s="341" t="s">
        <v>627</v>
      </c>
      <c r="C664" s="206">
        <v>103</v>
      </c>
      <c r="D664" s="206">
        <v>160</v>
      </c>
      <c r="E664" s="206">
        <v>93</v>
      </c>
      <c r="F664" s="393">
        <f t="shared" si="40"/>
        <v>90.2912621359223</v>
      </c>
      <c r="G664" s="393">
        <f t="shared" si="41"/>
        <v>58.125</v>
      </c>
      <c r="H664" s="530" t="str">
        <f t="shared" si="42"/>
        <v>是</v>
      </c>
      <c r="I664" s="531" t="str">
        <f t="shared" si="43"/>
        <v>项</v>
      </c>
    </row>
    <row r="665" ht="18" customHeight="1" spans="1:9">
      <c r="A665" s="346">
        <v>2082002</v>
      </c>
      <c r="B665" s="341" t="s">
        <v>628</v>
      </c>
      <c r="C665" s="206">
        <v>0</v>
      </c>
      <c r="D665" s="206">
        <v>1</v>
      </c>
      <c r="E665" s="206">
        <v>0</v>
      </c>
      <c r="F665" s="393">
        <f t="shared" si="40"/>
        <v>0</v>
      </c>
      <c r="G665" s="393">
        <f t="shared" si="41"/>
        <v>0</v>
      </c>
      <c r="H665" s="530" t="str">
        <f t="shared" si="42"/>
        <v>是</v>
      </c>
      <c r="I665" s="531" t="str">
        <f t="shared" si="43"/>
        <v>项</v>
      </c>
    </row>
    <row r="666" ht="18" customHeight="1" spans="1:9">
      <c r="A666" s="346">
        <v>20821</v>
      </c>
      <c r="B666" s="202" t="s">
        <v>629</v>
      </c>
      <c r="C666" s="147">
        <f>SUM(C667:C668)</f>
        <v>646</v>
      </c>
      <c r="D666" s="147">
        <f>SUM(D667:D668)</f>
        <v>686</v>
      </c>
      <c r="E666" s="147">
        <f>SUM(E667:E668)</f>
        <v>631</v>
      </c>
      <c r="F666" s="393">
        <f t="shared" si="40"/>
        <v>97.6780185758514</v>
      </c>
      <c r="G666" s="393">
        <f t="shared" si="41"/>
        <v>91.9825072886297</v>
      </c>
      <c r="H666" s="530" t="str">
        <f t="shared" si="42"/>
        <v>是</v>
      </c>
      <c r="I666" s="531" t="str">
        <f t="shared" si="43"/>
        <v>款</v>
      </c>
    </row>
    <row r="667" ht="18" customHeight="1" spans="1:9">
      <c r="A667" s="346">
        <v>2082101</v>
      </c>
      <c r="B667" s="341" t="s">
        <v>630</v>
      </c>
      <c r="C667" s="206">
        <v>148</v>
      </c>
      <c r="D667" s="206">
        <v>20</v>
      </c>
      <c r="E667" s="206">
        <v>140</v>
      </c>
      <c r="F667" s="393">
        <f t="shared" si="40"/>
        <v>94.5945945945946</v>
      </c>
      <c r="G667" s="393">
        <f t="shared" si="41"/>
        <v>700</v>
      </c>
      <c r="H667" s="530" t="str">
        <f t="shared" si="42"/>
        <v>是</v>
      </c>
      <c r="I667" s="531" t="str">
        <f t="shared" si="43"/>
        <v>项</v>
      </c>
    </row>
    <row r="668" ht="18" customHeight="1" spans="1:9">
      <c r="A668" s="346">
        <v>2082102</v>
      </c>
      <c r="B668" s="341" t="s">
        <v>631</v>
      </c>
      <c r="C668" s="206">
        <v>498</v>
      </c>
      <c r="D668" s="206">
        <v>666</v>
      </c>
      <c r="E668" s="206">
        <v>491</v>
      </c>
      <c r="F668" s="393">
        <f t="shared" si="40"/>
        <v>98.5943775100402</v>
      </c>
      <c r="G668" s="393">
        <f t="shared" si="41"/>
        <v>73.7237237237237</v>
      </c>
      <c r="H668" s="530" t="str">
        <f t="shared" si="42"/>
        <v>是</v>
      </c>
      <c r="I668" s="531" t="str">
        <f t="shared" si="43"/>
        <v>项</v>
      </c>
    </row>
    <row r="669" ht="37.5" customHeight="1" spans="1:9">
      <c r="A669" s="346">
        <v>20824</v>
      </c>
      <c r="B669" s="202" t="s">
        <v>632</v>
      </c>
      <c r="C669" s="471">
        <f>SUM(C670:C671)</f>
        <v>0</v>
      </c>
      <c r="D669" s="471">
        <f>SUM(D670:D671)</f>
        <v>0</v>
      </c>
      <c r="E669" s="339">
        <f>SUM(E670:E671)</f>
        <v>0</v>
      </c>
      <c r="F669" s="393">
        <f t="shared" si="40"/>
        <v>0</v>
      </c>
      <c r="G669" s="393">
        <f t="shared" si="41"/>
        <v>0</v>
      </c>
      <c r="H669" s="530" t="str">
        <f t="shared" si="42"/>
        <v>否</v>
      </c>
      <c r="I669" s="531" t="str">
        <f t="shared" si="43"/>
        <v>款</v>
      </c>
    </row>
    <row r="670" ht="36" customHeight="1" spans="1:9">
      <c r="A670" s="346">
        <v>2082401</v>
      </c>
      <c r="B670" s="341" t="s">
        <v>633</v>
      </c>
      <c r="C670" s="206">
        <v>0</v>
      </c>
      <c r="D670" s="206">
        <v>0</v>
      </c>
      <c r="E670" s="206">
        <v>0</v>
      </c>
      <c r="F670" s="393">
        <f t="shared" si="40"/>
        <v>0</v>
      </c>
      <c r="G670" s="393">
        <f t="shared" si="41"/>
        <v>0</v>
      </c>
      <c r="H670" s="530" t="str">
        <f t="shared" si="42"/>
        <v>否</v>
      </c>
      <c r="I670" s="531" t="str">
        <f t="shared" si="43"/>
        <v>项</v>
      </c>
    </row>
    <row r="671" ht="36" customHeight="1" spans="1:9">
      <c r="A671" s="346">
        <v>2082402</v>
      </c>
      <c r="B671" s="341" t="s">
        <v>634</v>
      </c>
      <c r="C671" s="206">
        <v>0</v>
      </c>
      <c r="D671" s="206">
        <v>0</v>
      </c>
      <c r="E671" s="206">
        <v>0</v>
      </c>
      <c r="F671" s="393">
        <f t="shared" si="40"/>
        <v>0</v>
      </c>
      <c r="G671" s="393">
        <f t="shared" si="41"/>
        <v>0</v>
      </c>
      <c r="H671" s="530" t="str">
        <f t="shared" si="42"/>
        <v>否</v>
      </c>
      <c r="I671" s="531" t="str">
        <f t="shared" si="43"/>
        <v>项</v>
      </c>
    </row>
    <row r="672" ht="18" customHeight="1" spans="1:9">
      <c r="A672" s="346">
        <v>20825</v>
      </c>
      <c r="B672" s="202" t="s">
        <v>635</v>
      </c>
      <c r="C672" s="147">
        <f>SUM(C673:C674)</f>
        <v>285</v>
      </c>
      <c r="D672" s="147">
        <f>SUM(D673:D674)</f>
        <v>54</v>
      </c>
      <c r="E672" s="147">
        <f>SUM(E673:E674)</f>
        <v>52</v>
      </c>
      <c r="F672" s="393">
        <f t="shared" si="40"/>
        <v>18.2456140350877</v>
      </c>
      <c r="G672" s="393">
        <f t="shared" si="41"/>
        <v>96.2962962962963</v>
      </c>
      <c r="H672" s="530" t="str">
        <f t="shared" si="42"/>
        <v>是</v>
      </c>
      <c r="I672" s="531" t="str">
        <f t="shared" si="43"/>
        <v>款</v>
      </c>
    </row>
    <row r="673" ht="18" customHeight="1" spans="1:9">
      <c r="A673" s="346">
        <v>2082501</v>
      </c>
      <c r="B673" s="341" t="s">
        <v>636</v>
      </c>
      <c r="C673" s="206">
        <v>52</v>
      </c>
      <c r="D673" s="206">
        <v>0</v>
      </c>
      <c r="E673" s="206">
        <v>0</v>
      </c>
      <c r="F673" s="393">
        <f t="shared" si="40"/>
        <v>0</v>
      </c>
      <c r="G673" s="393">
        <f t="shared" si="41"/>
        <v>0</v>
      </c>
      <c r="H673" s="530" t="str">
        <f t="shared" si="42"/>
        <v>是</v>
      </c>
      <c r="I673" s="531" t="str">
        <f t="shared" si="43"/>
        <v>项</v>
      </c>
    </row>
    <row r="674" ht="18" customHeight="1" spans="1:9">
      <c r="A674" s="346">
        <v>2082502</v>
      </c>
      <c r="B674" s="341" t="s">
        <v>637</v>
      </c>
      <c r="C674" s="206">
        <v>233</v>
      </c>
      <c r="D674" s="206">
        <v>54</v>
      </c>
      <c r="E674" s="206">
        <v>52</v>
      </c>
      <c r="F674" s="393">
        <f t="shared" si="40"/>
        <v>22.3175965665236</v>
      </c>
      <c r="G674" s="393">
        <f t="shared" si="41"/>
        <v>96.2962962962963</v>
      </c>
      <c r="H674" s="530" t="str">
        <f t="shared" si="42"/>
        <v>是</v>
      </c>
      <c r="I674" s="531" t="str">
        <f t="shared" si="43"/>
        <v>项</v>
      </c>
    </row>
    <row r="675" ht="18" customHeight="1" spans="1:9">
      <c r="A675" s="346">
        <v>20826</v>
      </c>
      <c r="B675" s="202" t="s">
        <v>638</v>
      </c>
      <c r="C675" s="147">
        <f>SUM(C676:C678)</f>
        <v>1292</v>
      </c>
      <c r="D675" s="147">
        <f>SUM(D676:D678)</f>
        <v>392</v>
      </c>
      <c r="E675" s="147">
        <f>SUM(E676:E678)</f>
        <v>459</v>
      </c>
      <c r="F675" s="393">
        <f t="shared" si="40"/>
        <v>35.5263157894737</v>
      </c>
      <c r="G675" s="393">
        <f t="shared" si="41"/>
        <v>117.091836734694</v>
      </c>
      <c r="H675" s="530" t="str">
        <f t="shared" si="42"/>
        <v>是</v>
      </c>
      <c r="I675" s="531" t="str">
        <f t="shared" si="43"/>
        <v>款</v>
      </c>
    </row>
    <row r="676" ht="36" customHeight="1" spans="1:9">
      <c r="A676" s="346">
        <v>2082601</v>
      </c>
      <c r="B676" s="341" t="s">
        <v>639</v>
      </c>
      <c r="C676" s="206">
        <v>0</v>
      </c>
      <c r="D676" s="206">
        <v>0</v>
      </c>
      <c r="E676" s="206">
        <v>0</v>
      </c>
      <c r="F676" s="393">
        <f t="shared" si="40"/>
        <v>0</v>
      </c>
      <c r="G676" s="393">
        <f t="shared" si="41"/>
        <v>0</v>
      </c>
      <c r="H676" s="530" t="str">
        <f t="shared" si="42"/>
        <v>否</v>
      </c>
      <c r="I676" s="531" t="str">
        <f t="shared" si="43"/>
        <v>项</v>
      </c>
    </row>
    <row r="677" ht="18" customHeight="1" spans="1:9">
      <c r="A677" s="346">
        <v>2082602</v>
      </c>
      <c r="B677" s="341" t="s">
        <v>640</v>
      </c>
      <c r="C677" s="206">
        <v>1292</v>
      </c>
      <c r="D677" s="206">
        <v>392</v>
      </c>
      <c r="E677" s="206">
        <v>459</v>
      </c>
      <c r="F677" s="393">
        <f t="shared" si="40"/>
        <v>35.5263157894737</v>
      </c>
      <c r="G677" s="393">
        <f t="shared" si="41"/>
        <v>117.091836734694</v>
      </c>
      <c r="H677" s="530" t="str">
        <f t="shared" si="42"/>
        <v>是</v>
      </c>
      <c r="I677" s="531" t="str">
        <f t="shared" si="43"/>
        <v>项</v>
      </c>
    </row>
    <row r="678" ht="36" customHeight="1" spans="1:9">
      <c r="A678" s="346">
        <v>2082699</v>
      </c>
      <c r="B678" s="341" t="s">
        <v>641</v>
      </c>
      <c r="C678" s="206">
        <v>0</v>
      </c>
      <c r="D678" s="206">
        <v>0</v>
      </c>
      <c r="E678" s="206">
        <v>0</v>
      </c>
      <c r="F678" s="393">
        <f t="shared" si="40"/>
        <v>0</v>
      </c>
      <c r="G678" s="393">
        <f t="shared" si="41"/>
        <v>0</v>
      </c>
      <c r="H678" s="530" t="str">
        <f t="shared" si="42"/>
        <v>否</v>
      </c>
      <c r="I678" s="531" t="str">
        <f t="shared" si="43"/>
        <v>项</v>
      </c>
    </row>
    <row r="679" ht="18" customHeight="1" spans="1:9">
      <c r="A679" s="346">
        <v>20827</v>
      </c>
      <c r="B679" s="202" t="s">
        <v>642</v>
      </c>
      <c r="C679" s="147">
        <f>SUM(C680:C682)</f>
        <v>0</v>
      </c>
      <c r="D679" s="147">
        <f>SUM(D680:D682)</f>
        <v>32</v>
      </c>
      <c r="E679" s="147">
        <f>SUM(E680:E682)</f>
        <v>0</v>
      </c>
      <c r="F679" s="393">
        <f t="shared" si="40"/>
        <v>0</v>
      </c>
      <c r="G679" s="393">
        <f t="shared" si="41"/>
        <v>0</v>
      </c>
      <c r="H679" s="530" t="str">
        <f t="shared" si="42"/>
        <v>是</v>
      </c>
      <c r="I679" s="531" t="str">
        <f t="shared" si="43"/>
        <v>款</v>
      </c>
    </row>
    <row r="680" ht="36" customHeight="1" spans="1:9">
      <c r="A680" s="346">
        <v>2082701</v>
      </c>
      <c r="B680" s="341" t="s">
        <v>643</v>
      </c>
      <c r="C680" s="206">
        <v>0</v>
      </c>
      <c r="D680" s="206">
        <v>0</v>
      </c>
      <c r="E680" s="206">
        <v>0</v>
      </c>
      <c r="F680" s="393">
        <f t="shared" si="40"/>
        <v>0</v>
      </c>
      <c r="G680" s="393">
        <f t="shared" si="41"/>
        <v>0</v>
      </c>
      <c r="H680" s="530" t="str">
        <f t="shared" si="42"/>
        <v>否</v>
      </c>
      <c r="I680" s="531" t="str">
        <f t="shared" si="43"/>
        <v>项</v>
      </c>
    </row>
    <row r="681" ht="36" customHeight="1" spans="1:9">
      <c r="A681" s="346">
        <v>2082702</v>
      </c>
      <c r="B681" s="341" t="s">
        <v>644</v>
      </c>
      <c r="C681" s="206">
        <v>0</v>
      </c>
      <c r="D681" s="206">
        <v>0</v>
      </c>
      <c r="E681" s="206">
        <v>0</v>
      </c>
      <c r="F681" s="393">
        <f t="shared" si="40"/>
        <v>0</v>
      </c>
      <c r="G681" s="393">
        <f t="shared" si="41"/>
        <v>0</v>
      </c>
      <c r="H681" s="530" t="str">
        <f t="shared" si="42"/>
        <v>否</v>
      </c>
      <c r="I681" s="531" t="str">
        <f t="shared" si="43"/>
        <v>项</v>
      </c>
    </row>
    <row r="682" ht="18" customHeight="1" spans="1:9">
      <c r="A682" s="346">
        <v>2082799</v>
      </c>
      <c r="B682" s="341" t="s">
        <v>645</v>
      </c>
      <c r="C682" s="206">
        <v>0</v>
      </c>
      <c r="D682" s="206">
        <v>32</v>
      </c>
      <c r="E682" s="206">
        <v>0</v>
      </c>
      <c r="F682" s="393">
        <f t="shared" si="40"/>
        <v>0</v>
      </c>
      <c r="G682" s="393">
        <f t="shared" si="41"/>
        <v>0</v>
      </c>
      <c r="H682" s="530" t="str">
        <f t="shared" si="42"/>
        <v>是</v>
      </c>
      <c r="I682" s="531" t="str">
        <f t="shared" si="43"/>
        <v>项</v>
      </c>
    </row>
    <row r="683" ht="18" customHeight="1" spans="1:9">
      <c r="A683" s="346">
        <v>20828</v>
      </c>
      <c r="B683" s="202" t="s">
        <v>646</v>
      </c>
      <c r="C683" s="147">
        <f>SUM(C684:C691)</f>
        <v>280</v>
      </c>
      <c r="D683" s="147">
        <f>SUM(D684:D691)</f>
        <v>369</v>
      </c>
      <c r="E683" s="147">
        <f>SUM(E684:E691)</f>
        <v>353</v>
      </c>
      <c r="F683" s="393">
        <f t="shared" si="40"/>
        <v>126.071428571429</v>
      </c>
      <c r="G683" s="393">
        <f t="shared" si="41"/>
        <v>95.6639566395664</v>
      </c>
      <c r="H683" s="530" t="str">
        <f t="shared" si="42"/>
        <v>是</v>
      </c>
      <c r="I683" s="531" t="str">
        <f t="shared" si="43"/>
        <v>款</v>
      </c>
    </row>
    <row r="684" ht="18" customHeight="1" spans="1:9">
      <c r="A684" s="346">
        <v>2082801</v>
      </c>
      <c r="B684" s="341" t="s">
        <v>187</v>
      </c>
      <c r="C684" s="206">
        <v>99</v>
      </c>
      <c r="D684" s="206">
        <v>114</v>
      </c>
      <c r="E684" s="206">
        <v>118</v>
      </c>
      <c r="F684" s="393">
        <f t="shared" si="40"/>
        <v>119.191919191919</v>
      </c>
      <c r="G684" s="393">
        <f t="shared" si="41"/>
        <v>103.508771929825</v>
      </c>
      <c r="H684" s="530" t="str">
        <f t="shared" si="42"/>
        <v>是</v>
      </c>
      <c r="I684" s="531" t="str">
        <f t="shared" si="43"/>
        <v>项</v>
      </c>
    </row>
    <row r="685" ht="36" customHeight="1" spans="1:9">
      <c r="A685" s="346">
        <v>2082802</v>
      </c>
      <c r="B685" s="341" t="s">
        <v>188</v>
      </c>
      <c r="C685" s="206">
        <v>0</v>
      </c>
      <c r="D685" s="206">
        <v>0</v>
      </c>
      <c r="E685" s="206">
        <v>0</v>
      </c>
      <c r="F685" s="393">
        <f t="shared" si="40"/>
        <v>0</v>
      </c>
      <c r="G685" s="393">
        <f t="shared" si="41"/>
        <v>0</v>
      </c>
      <c r="H685" s="530" t="str">
        <f t="shared" si="42"/>
        <v>否</v>
      </c>
      <c r="I685" s="531" t="str">
        <f t="shared" si="43"/>
        <v>项</v>
      </c>
    </row>
    <row r="686" ht="36" customHeight="1" spans="1:9">
      <c r="A686" s="346">
        <v>2082803</v>
      </c>
      <c r="B686" s="341" t="s">
        <v>189</v>
      </c>
      <c r="C686" s="206">
        <v>0</v>
      </c>
      <c r="D686" s="206">
        <v>0</v>
      </c>
      <c r="E686" s="206">
        <v>0</v>
      </c>
      <c r="F686" s="393">
        <f t="shared" si="40"/>
        <v>0</v>
      </c>
      <c r="G686" s="393">
        <f t="shared" si="41"/>
        <v>0</v>
      </c>
      <c r="H686" s="530" t="str">
        <f t="shared" si="42"/>
        <v>否</v>
      </c>
      <c r="I686" s="531" t="str">
        <f t="shared" si="43"/>
        <v>项</v>
      </c>
    </row>
    <row r="687" ht="18" customHeight="1" spans="1:9">
      <c r="A687" s="346">
        <v>2082804</v>
      </c>
      <c r="B687" s="341" t="s">
        <v>647</v>
      </c>
      <c r="C687" s="206">
        <v>85</v>
      </c>
      <c r="D687" s="206">
        <v>147</v>
      </c>
      <c r="E687" s="206">
        <v>138</v>
      </c>
      <c r="F687" s="393">
        <f t="shared" si="40"/>
        <v>162.352941176471</v>
      </c>
      <c r="G687" s="393">
        <f t="shared" si="41"/>
        <v>93.8775510204082</v>
      </c>
      <c r="H687" s="530" t="str">
        <f t="shared" si="42"/>
        <v>是</v>
      </c>
      <c r="I687" s="531" t="str">
        <f t="shared" si="43"/>
        <v>项</v>
      </c>
    </row>
    <row r="688" ht="36" customHeight="1" spans="1:9">
      <c r="A688" s="346">
        <v>2082805</v>
      </c>
      <c r="B688" s="341" t="s">
        <v>648</v>
      </c>
      <c r="C688" s="206">
        <v>0</v>
      </c>
      <c r="D688" s="206">
        <v>0</v>
      </c>
      <c r="E688" s="206">
        <v>0</v>
      </c>
      <c r="F688" s="393">
        <f t="shared" si="40"/>
        <v>0</v>
      </c>
      <c r="G688" s="393">
        <f t="shared" si="41"/>
        <v>0</v>
      </c>
      <c r="H688" s="530" t="str">
        <f t="shared" si="42"/>
        <v>否</v>
      </c>
      <c r="I688" s="531" t="str">
        <f t="shared" si="43"/>
        <v>项</v>
      </c>
    </row>
    <row r="689" ht="36" customHeight="1" spans="1:14">
      <c r="A689" s="346">
        <v>2082806</v>
      </c>
      <c r="B689" s="341" t="s">
        <v>227</v>
      </c>
      <c r="C689" s="206">
        <v>0</v>
      </c>
      <c r="D689" s="206">
        <v>0</v>
      </c>
      <c r="E689" s="206">
        <v>0</v>
      </c>
      <c r="F689" s="393">
        <f t="shared" si="40"/>
        <v>0</v>
      </c>
      <c r="G689" s="393">
        <f t="shared" si="41"/>
        <v>0</v>
      </c>
      <c r="H689" s="530" t="str">
        <f t="shared" si="42"/>
        <v>否</v>
      </c>
      <c r="I689" s="531" t="str">
        <f t="shared" si="43"/>
        <v>项</v>
      </c>
    </row>
    <row r="690" ht="18" customHeight="1" spans="1:14">
      <c r="A690" s="346">
        <v>2082850</v>
      </c>
      <c r="B690" s="341" t="s">
        <v>196</v>
      </c>
      <c r="C690" s="206">
        <v>96</v>
      </c>
      <c r="D690" s="206">
        <v>108</v>
      </c>
      <c r="E690" s="206">
        <v>97</v>
      </c>
      <c r="F690" s="393">
        <f t="shared" si="40"/>
        <v>101.041666666667</v>
      </c>
      <c r="G690" s="393">
        <f t="shared" si="41"/>
        <v>89.8148148148148</v>
      </c>
      <c r="H690" s="530" t="str">
        <f t="shared" si="42"/>
        <v>是</v>
      </c>
      <c r="I690" s="531" t="str">
        <f t="shared" si="43"/>
        <v>项</v>
      </c>
    </row>
    <row r="691" ht="36" customHeight="1" spans="1:14">
      <c r="A691" s="346">
        <v>2082899</v>
      </c>
      <c r="B691" s="341" t="s">
        <v>649</v>
      </c>
      <c r="C691" s="206">
        <v>0</v>
      </c>
      <c r="D691" s="206">
        <v>0</v>
      </c>
      <c r="E691" s="206">
        <v>0</v>
      </c>
      <c r="F691" s="393">
        <f t="shared" si="40"/>
        <v>0</v>
      </c>
      <c r="G691" s="393">
        <f t="shared" si="41"/>
        <v>0</v>
      </c>
      <c r="H691" s="530" t="str">
        <f t="shared" si="42"/>
        <v>否</v>
      </c>
      <c r="I691" s="531" t="str">
        <f t="shared" si="43"/>
        <v>项</v>
      </c>
    </row>
    <row r="692" ht="18" customHeight="1" spans="1:14">
      <c r="A692" s="346">
        <v>20830</v>
      </c>
      <c r="B692" s="202" t="s">
        <v>650</v>
      </c>
      <c r="C692" s="147">
        <f>SUM(C693:C694)</f>
        <v>138</v>
      </c>
      <c r="D692" s="147">
        <f>SUM(D693:D694)</f>
        <v>23</v>
      </c>
      <c r="E692" s="147">
        <f>SUM(E693:E694)</f>
        <v>23</v>
      </c>
      <c r="F692" s="393">
        <f t="shared" si="40"/>
        <v>16.6666666666667</v>
      </c>
      <c r="G692" s="393">
        <f t="shared" si="41"/>
        <v>100</v>
      </c>
      <c r="H692" s="530" t="str">
        <f t="shared" si="42"/>
        <v>是</v>
      </c>
      <c r="I692" s="531" t="str">
        <f t="shared" si="43"/>
        <v>款</v>
      </c>
    </row>
    <row r="693" ht="18" customHeight="1" spans="1:14">
      <c r="A693" s="346">
        <v>2083001</v>
      </c>
      <c r="B693" s="341" t="s">
        <v>651</v>
      </c>
      <c r="C693" s="206">
        <v>138</v>
      </c>
      <c r="D693" s="206">
        <v>23</v>
      </c>
      <c r="E693" s="206">
        <v>23</v>
      </c>
      <c r="F693" s="393">
        <f t="shared" si="40"/>
        <v>16.6666666666667</v>
      </c>
      <c r="G693" s="393">
        <f t="shared" si="41"/>
        <v>100</v>
      </c>
      <c r="H693" s="530" t="str">
        <f t="shared" si="42"/>
        <v>是</v>
      </c>
      <c r="I693" s="531" t="str">
        <f t="shared" si="43"/>
        <v>项</v>
      </c>
    </row>
    <row r="694" ht="36" customHeight="1" spans="1:14">
      <c r="A694" s="346">
        <v>2083099</v>
      </c>
      <c r="B694" s="341" t="s">
        <v>652</v>
      </c>
      <c r="C694" s="206">
        <v>0</v>
      </c>
      <c r="D694" s="206">
        <v>0</v>
      </c>
      <c r="E694" s="206">
        <v>0</v>
      </c>
      <c r="F694" s="393">
        <f t="shared" si="40"/>
        <v>0</v>
      </c>
      <c r="G694" s="393">
        <f t="shared" si="41"/>
        <v>0</v>
      </c>
      <c r="H694" s="530" t="str">
        <f t="shared" si="42"/>
        <v>否</v>
      </c>
      <c r="I694" s="531" t="str">
        <f t="shared" si="43"/>
        <v>项</v>
      </c>
    </row>
    <row r="695" ht="18" customHeight="1" spans="1:14">
      <c r="A695" s="346">
        <v>20899</v>
      </c>
      <c r="B695" s="202" t="s">
        <v>653</v>
      </c>
      <c r="C695" s="147">
        <f>C696</f>
        <v>427</v>
      </c>
      <c r="D695" s="147">
        <f>D696</f>
        <v>482</v>
      </c>
      <c r="E695" s="147">
        <f>E696</f>
        <v>467</v>
      </c>
      <c r="F695" s="393">
        <f t="shared" si="40"/>
        <v>109.367681498829</v>
      </c>
      <c r="G695" s="393">
        <f t="shared" si="41"/>
        <v>96.8879668049793</v>
      </c>
      <c r="H695" s="530" t="str">
        <f t="shared" si="42"/>
        <v>是</v>
      </c>
      <c r="I695" s="531" t="str">
        <f t="shared" si="43"/>
        <v>款</v>
      </c>
    </row>
    <row r="696" ht="18" customHeight="1" spans="1:14">
      <c r="A696" s="535">
        <v>2089999</v>
      </c>
      <c r="B696" s="341" t="s">
        <v>653</v>
      </c>
      <c r="C696" s="206">
        <v>427</v>
      </c>
      <c r="D696" s="206">
        <v>482</v>
      </c>
      <c r="E696" s="206">
        <v>467</v>
      </c>
      <c r="F696" s="393">
        <f t="shared" si="40"/>
        <v>109.367681498829</v>
      </c>
      <c r="G696" s="393">
        <f t="shared" si="41"/>
        <v>96.8879668049793</v>
      </c>
      <c r="H696" s="530" t="str">
        <f t="shared" si="42"/>
        <v>是</v>
      </c>
      <c r="I696" s="531" t="str">
        <f t="shared" si="43"/>
        <v>项</v>
      </c>
    </row>
    <row r="697" ht="18" customHeight="1" spans="1:14">
      <c r="A697" s="529">
        <v>210</v>
      </c>
      <c r="B697" s="469" t="s">
        <v>146</v>
      </c>
      <c r="C697" s="216">
        <f>SUM(C698,C703,C718,C722,C734,C738,C743,C747,C751,C754,C763,C765,C772,C777,C780)</f>
        <v>17213</v>
      </c>
      <c r="D697" s="216">
        <f>SUM(D698,D703,D718,D722,D734,D738,D743,D747,D751,D754,D763,D765,D772,D777,D780)</f>
        <v>18679</v>
      </c>
      <c r="E697" s="216">
        <f>SUM(E698,E703,E718,E722,E734,E738,E743,E747,E751,E754,E763,E765,E772,E777,E780)</f>
        <v>21977</v>
      </c>
      <c r="F697" s="389">
        <f t="shared" si="40"/>
        <v>127.676755940278</v>
      </c>
      <c r="G697" s="389">
        <f t="shared" si="41"/>
        <v>117.656191444938</v>
      </c>
      <c r="H697" s="530" t="str">
        <f t="shared" si="42"/>
        <v>是</v>
      </c>
      <c r="I697" s="531" t="str">
        <f t="shared" si="43"/>
        <v>类</v>
      </c>
      <c r="K697" s="411"/>
      <c r="N697" s="411"/>
    </row>
    <row r="698" ht="18" customHeight="1" spans="1:14">
      <c r="A698" s="346">
        <v>21001</v>
      </c>
      <c r="B698" s="202" t="s">
        <v>654</v>
      </c>
      <c r="C698" s="147">
        <f>SUM(C699:C702)</f>
        <v>478</v>
      </c>
      <c r="D698" s="147">
        <f>SUM(D699:D702)</f>
        <v>593</v>
      </c>
      <c r="E698" s="147">
        <f>SUM(E699:E702)</f>
        <v>1354</v>
      </c>
      <c r="F698" s="393">
        <f t="shared" si="40"/>
        <v>283.26359832636</v>
      </c>
      <c r="G698" s="393">
        <f t="shared" si="41"/>
        <v>228.330522765599</v>
      </c>
      <c r="H698" s="530" t="str">
        <f t="shared" si="42"/>
        <v>是</v>
      </c>
      <c r="I698" s="531" t="str">
        <f t="shared" si="43"/>
        <v>款</v>
      </c>
    </row>
    <row r="699" ht="18" customHeight="1" spans="1:14">
      <c r="A699" s="346">
        <v>2100101</v>
      </c>
      <c r="B699" s="341" t="s">
        <v>187</v>
      </c>
      <c r="C699" s="206">
        <v>290</v>
      </c>
      <c r="D699" s="206">
        <v>293</v>
      </c>
      <c r="E699" s="206">
        <v>302</v>
      </c>
      <c r="F699" s="393">
        <f t="shared" si="40"/>
        <v>104.137931034483</v>
      </c>
      <c r="G699" s="393">
        <f t="shared" si="41"/>
        <v>103.071672354949</v>
      </c>
      <c r="H699" s="530" t="str">
        <f t="shared" si="42"/>
        <v>是</v>
      </c>
      <c r="I699" s="531" t="str">
        <f t="shared" si="43"/>
        <v>项</v>
      </c>
    </row>
    <row r="700" ht="36" customHeight="1" spans="1:14">
      <c r="A700" s="346">
        <v>2100102</v>
      </c>
      <c r="B700" s="341" t="s">
        <v>188</v>
      </c>
      <c r="C700" s="206">
        <v>0</v>
      </c>
      <c r="D700" s="206">
        <v>0</v>
      </c>
      <c r="E700" s="206">
        <v>0</v>
      </c>
      <c r="F700" s="393">
        <f t="shared" si="40"/>
        <v>0</v>
      </c>
      <c r="G700" s="393">
        <f t="shared" si="41"/>
        <v>0</v>
      </c>
      <c r="H700" s="530" t="str">
        <f t="shared" si="42"/>
        <v>否</v>
      </c>
      <c r="I700" s="531" t="str">
        <f t="shared" si="43"/>
        <v>项</v>
      </c>
    </row>
    <row r="701" ht="36" customHeight="1" spans="1:14">
      <c r="A701" s="346">
        <v>2100103</v>
      </c>
      <c r="B701" s="341" t="s">
        <v>189</v>
      </c>
      <c r="C701" s="206">
        <v>0</v>
      </c>
      <c r="D701" s="206">
        <v>0</v>
      </c>
      <c r="E701" s="206">
        <v>0</v>
      </c>
      <c r="F701" s="393">
        <f t="shared" si="40"/>
        <v>0</v>
      </c>
      <c r="G701" s="393">
        <f t="shared" si="41"/>
        <v>0</v>
      </c>
      <c r="H701" s="530" t="str">
        <f t="shared" si="42"/>
        <v>否</v>
      </c>
      <c r="I701" s="531" t="str">
        <f t="shared" si="43"/>
        <v>项</v>
      </c>
    </row>
    <row r="702" ht="18" customHeight="1" spans="1:14">
      <c r="A702" s="346">
        <v>2100199</v>
      </c>
      <c r="B702" s="341" t="s">
        <v>655</v>
      </c>
      <c r="C702" s="206">
        <v>188</v>
      </c>
      <c r="D702" s="206">
        <v>300</v>
      </c>
      <c r="E702" s="206">
        <v>1052</v>
      </c>
      <c r="F702" s="393">
        <f t="shared" si="40"/>
        <v>559.574468085106</v>
      </c>
      <c r="G702" s="393">
        <f t="shared" si="41"/>
        <v>350.666666666667</v>
      </c>
      <c r="H702" s="530" t="str">
        <f t="shared" si="42"/>
        <v>是</v>
      </c>
      <c r="I702" s="531" t="str">
        <f t="shared" si="43"/>
        <v>项</v>
      </c>
    </row>
    <row r="703" ht="18" customHeight="1" spans="1:14">
      <c r="A703" s="346">
        <v>21002</v>
      </c>
      <c r="B703" s="202" t="s">
        <v>656</v>
      </c>
      <c r="C703" s="147">
        <f>SUM(C704:C717)</f>
        <v>369</v>
      </c>
      <c r="D703" s="147">
        <f>SUM(D704:D717)</f>
        <v>258</v>
      </c>
      <c r="E703" s="147">
        <f>SUM(E704:E717)</f>
        <v>1140</v>
      </c>
      <c r="F703" s="393">
        <f t="shared" si="40"/>
        <v>308.943089430894</v>
      </c>
      <c r="G703" s="393">
        <f t="shared" si="41"/>
        <v>441.860465116279</v>
      </c>
      <c r="H703" s="530" t="str">
        <f t="shared" si="42"/>
        <v>是</v>
      </c>
      <c r="I703" s="531" t="str">
        <f t="shared" si="43"/>
        <v>款</v>
      </c>
    </row>
    <row r="704" ht="18" customHeight="1" spans="1:14">
      <c r="A704" s="346">
        <v>2100201</v>
      </c>
      <c r="B704" s="341" t="s">
        <v>657</v>
      </c>
      <c r="C704" s="206">
        <v>0</v>
      </c>
      <c r="D704" s="206">
        <v>197</v>
      </c>
      <c r="E704" s="206">
        <v>757</v>
      </c>
      <c r="F704" s="393">
        <f t="shared" si="40"/>
        <v>0</v>
      </c>
      <c r="G704" s="393">
        <f t="shared" si="41"/>
        <v>384.263959390863</v>
      </c>
      <c r="H704" s="530" t="str">
        <f t="shared" si="42"/>
        <v>是</v>
      </c>
      <c r="I704" s="531" t="str">
        <f t="shared" si="43"/>
        <v>项</v>
      </c>
    </row>
    <row r="705" ht="18" customHeight="1" spans="1:9">
      <c r="A705" s="346">
        <v>2100202</v>
      </c>
      <c r="B705" s="341" t="s">
        <v>658</v>
      </c>
      <c r="C705" s="206">
        <v>0</v>
      </c>
      <c r="D705" s="206">
        <v>61</v>
      </c>
      <c r="E705" s="206">
        <v>3</v>
      </c>
      <c r="F705" s="393">
        <f t="shared" si="40"/>
        <v>0</v>
      </c>
      <c r="G705" s="393">
        <f t="shared" si="41"/>
        <v>4.91803278688525</v>
      </c>
      <c r="H705" s="530" t="str">
        <f t="shared" si="42"/>
        <v>是</v>
      </c>
      <c r="I705" s="531" t="str">
        <f t="shared" si="43"/>
        <v>项</v>
      </c>
    </row>
    <row r="706" ht="36" customHeight="1" spans="1:9">
      <c r="A706" s="346">
        <v>2100203</v>
      </c>
      <c r="B706" s="341" t="s">
        <v>659</v>
      </c>
      <c r="C706" s="206">
        <v>0</v>
      </c>
      <c r="D706" s="206">
        <v>0</v>
      </c>
      <c r="E706" s="206">
        <v>0</v>
      </c>
      <c r="F706" s="393">
        <f t="shared" si="40"/>
        <v>0</v>
      </c>
      <c r="G706" s="393">
        <f t="shared" si="41"/>
        <v>0</v>
      </c>
      <c r="H706" s="530" t="str">
        <f t="shared" si="42"/>
        <v>否</v>
      </c>
      <c r="I706" s="531" t="str">
        <f t="shared" si="43"/>
        <v>项</v>
      </c>
    </row>
    <row r="707" ht="36" customHeight="1" spans="1:9">
      <c r="A707" s="346">
        <v>2100204</v>
      </c>
      <c r="B707" s="341" t="s">
        <v>660</v>
      </c>
      <c r="C707" s="206">
        <v>0</v>
      </c>
      <c r="D707" s="206">
        <v>0</v>
      </c>
      <c r="E707" s="206">
        <v>0</v>
      </c>
      <c r="F707" s="393">
        <f t="shared" si="40"/>
        <v>0</v>
      </c>
      <c r="G707" s="393">
        <f t="shared" si="41"/>
        <v>0</v>
      </c>
      <c r="H707" s="530" t="str">
        <f t="shared" si="42"/>
        <v>否</v>
      </c>
      <c r="I707" s="531" t="str">
        <f t="shared" si="43"/>
        <v>项</v>
      </c>
    </row>
    <row r="708" ht="36" customHeight="1" spans="1:9">
      <c r="A708" s="346">
        <v>2100205</v>
      </c>
      <c r="B708" s="341" t="s">
        <v>661</v>
      </c>
      <c r="C708" s="206">
        <v>0</v>
      </c>
      <c r="D708" s="206">
        <v>0</v>
      </c>
      <c r="E708" s="206">
        <v>0</v>
      </c>
      <c r="F708" s="393">
        <f t="shared" si="40"/>
        <v>0</v>
      </c>
      <c r="G708" s="393">
        <f t="shared" si="41"/>
        <v>0</v>
      </c>
      <c r="H708" s="530" t="str">
        <f t="shared" si="42"/>
        <v>否</v>
      </c>
      <c r="I708" s="531" t="str">
        <f t="shared" si="43"/>
        <v>项</v>
      </c>
    </row>
    <row r="709" ht="36" customHeight="1" spans="1:9">
      <c r="A709" s="346">
        <v>2100206</v>
      </c>
      <c r="B709" s="341" t="s">
        <v>662</v>
      </c>
      <c r="C709" s="206">
        <v>0</v>
      </c>
      <c r="D709" s="206">
        <v>0</v>
      </c>
      <c r="E709" s="206">
        <v>0</v>
      </c>
      <c r="F709" s="393">
        <f t="shared" ref="F709:F773" si="44">IFERROR(IF(C709&lt;0,"",IFERROR(E709/C709,0))*100,0)</f>
        <v>0</v>
      </c>
      <c r="G709" s="393">
        <f t="shared" ref="G709:G773" si="45">IFERROR(IF(D709&lt;0,"",IFERROR(E709/D709,0))*100,0)</f>
        <v>0</v>
      </c>
      <c r="H709" s="530" t="str">
        <f t="shared" ref="H709:H773" si="46">IF(LEN(A709)=3,"是",IF(B709&lt;&gt;"",IF(SUM(C709:E709)&lt;&gt;0,"是","否"),"是"))</f>
        <v>否</v>
      </c>
      <c r="I709" s="531" t="str">
        <f t="shared" ref="I709:I773" si="47">IF(LEN(A709)=3,"类",IF(LEN(A709)=5,"款","项"))</f>
        <v>项</v>
      </c>
    </row>
    <row r="710" ht="36" customHeight="1" spans="1:9">
      <c r="A710" s="346">
        <v>2100207</v>
      </c>
      <c r="B710" s="341" t="s">
        <v>663</v>
      </c>
      <c r="C710" s="206">
        <v>0</v>
      </c>
      <c r="D710" s="206">
        <v>0</v>
      </c>
      <c r="E710" s="206">
        <v>0</v>
      </c>
      <c r="F710" s="393">
        <f t="shared" si="44"/>
        <v>0</v>
      </c>
      <c r="G710" s="393">
        <f t="shared" si="45"/>
        <v>0</v>
      </c>
      <c r="H710" s="530" t="str">
        <f t="shared" si="46"/>
        <v>否</v>
      </c>
      <c r="I710" s="531" t="str">
        <f t="shared" si="47"/>
        <v>项</v>
      </c>
    </row>
    <row r="711" ht="36" customHeight="1" spans="1:9">
      <c r="A711" s="346">
        <v>2100208</v>
      </c>
      <c r="B711" s="341" t="s">
        <v>664</v>
      </c>
      <c r="C711" s="206">
        <v>0</v>
      </c>
      <c r="D711" s="206">
        <v>0</v>
      </c>
      <c r="E711" s="206">
        <v>0</v>
      </c>
      <c r="F711" s="393">
        <f t="shared" si="44"/>
        <v>0</v>
      </c>
      <c r="G711" s="393">
        <f t="shared" si="45"/>
        <v>0</v>
      </c>
      <c r="H711" s="530" t="str">
        <f t="shared" si="46"/>
        <v>否</v>
      </c>
      <c r="I711" s="531" t="str">
        <f t="shared" si="47"/>
        <v>项</v>
      </c>
    </row>
    <row r="712" ht="36" customHeight="1" spans="1:9">
      <c r="A712" s="346">
        <v>2100209</v>
      </c>
      <c r="B712" s="341" t="s">
        <v>665</v>
      </c>
      <c r="C712" s="206">
        <v>0</v>
      </c>
      <c r="D712" s="206">
        <v>0</v>
      </c>
      <c r="E712" s="206">
        <v>0</v>
      </c>
      <c r="F712" s="393">
        <f t="shared" si="44"/>
        <v>0</v>
      </c>
      <c r="G712" s="393">
        <f t="shared" si="45"/>
        <v>0</v>
      </c>
      <c r="H712" s="530" t="str">
        <f t="shared" si="46"/>
        <v>否</v>
      </c>
      <c r="I712" s="531" t="str">
        <f t="shared" si="47"/>
        <v>项</v>
      </c>
    </row>
    <row r="713" ht="36" customHeight="1" spans="1:9">
      <c r="A713" s="346">
        <v>2100210</v>
      </c>
      <c r="B713" s="341" t="s">
        <v>666</v>
      </c>
      <c r="C713" s="206">
        <v>0</v>
      </c>
      <c r="D713" s="206">
        <v>0</v>
      </c>
      <c r="E713" s="206">
        <v>0</v>
      </c>
      <c r="F713" s="393">
        <f t="shared" si="44"/>
        <v>0</v>
      </c>
      <c r="G713" s="393">
        <f t="shared" si="45"/>
        <v>0</v>
      </c>
      <c r="H713" s="530" t="str">
        <f t="shared" si="46"/>
        <v>否</v>
      </c>
      <c r="I713" s="531" t="str">
        <f t="shared" si="47"/>
        <v>项</v>
      </c>
    </row>
    <row r="714" ht="36" customHeight="1" spans="1:9">
      <c r="A714" s="346">
        <v>2100211</v>
      </c>
      <c r="B714" s="341" t="s">
        <v>667</v>
      </c>
      <c r="C714" s="206">
        <v>0</v>
      </c>
      <c r="D714" s="206">
        <v>0</v>
      </c>
      <c r="E714" s="206">
        <v>0</v>
      </c>
      <c r="F714" s="393">
        <f t="shared" si="44"/>
        <v>0</v>
      </c>
      <c r="G714" s="393">
        <f t="shared" si="45"/>
        <v>0</v>
      </c>
      <c r="H714" s="530" t="str">
        <f t="shared" si="46"/>
        <v>否</v>
      </c>
      <c r="I714" s="531" t="str">
        <f t="shared" si="47"/>
        <v>项</v>
      </c>
    </row>
    <row r="715" ht="36" customHeight="1" spans="1:9">
      <c r="A715" s="346">
        <v>2100212</v>
      </c>
      <c r="B715" s="341" t="s">
        <v>668</v>
      </c>
      <c r="C715" s="206">
        <v>0</v>
      </c>
      <c r="D715" s="206">
        <v>0</v>
      </c>
      <c r="E715" s="206">
        <v>0</v>
      </c>
      <c r="F715" s="393">
        <f t="shared" si="44"/>
        <v>0</v>
      </c>
      <c r="G715" s="393">
        <f t="shared" si="45"/>
        <v>0</v>
      </c>
      <c r="H715" s="530" t="str">
        <f t="shared" si="46"/>
        <v>否</v>
      </c>
      <c r="I715" s="531" t="str">
        <f t="shared" si="47"/>
        <v>项</v>
      </c>
    </row>
    <row r="716" ht="36" customHeight="1" spans="1:9">
      <c r="A716" s="346">
        <v>2100213</v>
      </c>
      <c r="B716" s="341" t="s">
        <v>669</v>
      </c>
      <c r="C716" s="206">
        <v>0</v>
      </c>
      <c r="D716" s="206">
        <v>0</v>
      </c>
      <c r="E716" s="206">
        <v>0</v>
      </c>
      <c r="F716" s="393">
        <f t="shared" si="44"/>
        <v>0</v>
      </c>
      <c r="G716" s="393">
        <f t="shared" si="45"/>
        <v>0</v>
      </c>
      <c r="H716" s="530" t="str">
        <f t="shared" si="46"/>
        <v>否</v>
      </c>
      <c r="I716" s="531" t="str">
        <f t="shared" si="47"/>
        <v>项</v>
      </c>
    </row>
    <row r="717" ht="18" customHeight="1" spans="1:9">
      <c r="A717" s="346">
        <v>2100299</v>
      </c>
      <c r="B717" s="341" t="s">
        <v>670</v>
      </c>
      <c r="C717" s="206">
        <v>369</v>
      </c>
      <c r="D717" s="206">
        <v>0</v>
      </c>
      <c r="E717" s="206">
        <v>380</v>
      </c>
      <c r="F717" s="393">
        <f t="shared" si="44"/>
        <v>102.981029810298</v>
      </c>
      <c r="G717" s="393">
        <f t="shared" si="45"/>
        <v>0</v>
      </c>
      <c r="H717" s="530" t="str">
        <f t="shared" si="46"/>
        <v>是</v>
      </c>
      <c r="I717" s="531" t="str">
        <f t="shared" si="47"/>
        <v>项</v>
      </c>
    </row>
    <row r="718" ht="18" customHeight="1" spans="1:9">
      <c r="A718" s="346">
        <v>21003</v>
      </c>
      <c r="B718" s="202" t="s">
        <v>671</v>
      </c>
      <c r="C718" s="147">
        <f>SUM(C719:C721)</f>
        <v>2390</v>
      </c>
      <c r="D718" s="147">
        <f>SUM(D719:D721)</f>
        <v>2527</v>
      </c>
      <c r="E718" s="147">
        <f>SUM(E719:E721)</f>
        <v>2873</v>
      </c>
      <c r="F718" s="393">
        <f t="shared" si="44"/>
        <v>120.20920502092</v>
      </c>
      <c r="G718" s="393">
        <f t="shared" si="45"/>
        <v>113.692125049466</v>
      </c>
      <c r="H718" s="530" t="str">
        <f t="shared" si="46"/>
        <v>是</v>
      </c>
      <c r="I718" s="531" t="str">
        <f t="shared" si="47"/>
        <v>款</v>
      </c>
    </row>
    <row r="719" ht="18" customHeight="1" spans="1:9">
      <c r="A719" s="346">
        <v>2100301</v>
      </c>
      <c r="B719" s="341" t="s">
        <v>672</v>
      </c>
      <c r="C719" s="206">
        <v>145</v>
      </c>
      <c r="D719" s="206">
        <v>199</v>
      </c>
      <c r="E719" s="206">
        <v>186</v>
      </c>
      <c r="F719" s="393">
        <f t="shared" si="44"/>
        <v>128.275862068965</v>
      </c>
      <c r="G719" s="393">
        <f t="shared" si="45"/>
        <v>93.4673366834171</v>
      </c>
      <c r="H719" s="530" t="str">
        <f t="shared" si="46"/>
        <v>是</v>
      </c>
      <c r="I719" s="531" t="str">
        <f t="shared" si="47"/>
        <v>项</v>
      </c>
    </row>
    <row r="720" ht="18" customHeight="1" spans="1:9">
      <c r="A720" s="346">
        <v>2100302</v>
      </c>
      <c r="B720" s="341" t="s">
        <v>673</v>
      </c>
      <c r="C720" s="206">
        <v>1994</v>
      </c>
      <c r="D720" s="206">
        <v>2295</v>
      </c>
      <c r="E720" s="206">
        <v>2222</v>
      </c>
      <c r="F720" s="393">
        <f t="shared" si="44"/>
        <v>111.434302908726</v>
      </c>
      <c r="G720" s="393">
        <f t="shared" si="45"/>
        <v>96.8191721132898</v>
      </c>
      <c r="H720" s="530" t="str">
        <f t="shared" si="46"/>
        <v>是</v>
      </c>
      <c r="I720" s="531" t="str">
        <f t="shared" si="47"/>
        <v>项</v>
      </c>
    </row>
    <row r="721" ht="18" customHeight="1" spans="1:9">
      <c r="A721" s="346">
        <v>2100399</v>
      </c>
      <c r="B721" s="341" t="s">
        <v>674</v>
      </c>
      <c r="C721" s="206">
        <v>251</v>
      </c>
      <c r="D721" s="206">
        <v>33</v>
      </c>
      <c r="E721" s="206">
        <v>465</v>
      </c>
      <c r="F721" s="393">
        <f t="shared" si="44"/>
        <v>185.258964143426</v>
      </c>
      <c r="G721" s="393">
        <f t="shared" si="45"/>
        <v>1409.09090909091</v>
      </c>
      <c r="H721" s="530" t="str">
        <f t="shared" si="46"/>
        <v>是</v>
      </c>
      <c r="I721" s="531" t="str">
        <f t="shared" si="47"/>
        <v>项</v>
      </c>
    </row>
    <row r="722" ht="18" customHeight="1" spans="1:9">
      <c r="A722" s="346">
        <v>21004</v>
      </c>
      <c r="B722" s="202" t="s">
        <v>675</v>
      </c>
      <c r="C722" s="147">
        <f>SUM(C723:C733)</f>
        <v>2696</v>
      </c>
      <c r="D722" s="147">
        <f>SUM(D723:D733)</f>
        <v>3981</v>
      </c>
      <c r="E722" s="147">
        <f>SUM(E723:E733)</f>
        <v>3070</v>
      </c>
      <c r="F722" s="393">
        <f t="shared" si="44"/>
        <v>113.872403560831</v>
      </c>
      <c r="G722" s="393">
        <f t="shared" si="45"/>
        <v>77.1163024365737</v>
      </c>
      <c r="H722" s="530" t="str">
        <f t="shared" si="46"/>
        <v>是</v>
      </c>
      <c r="I722" s="531" t="str">
        <f t="shared" si="47"/>
        <v>款</v>
      </c>
    </row>
    <row r="723" ht="18" customHeight="1" spans="1:9">
      <c r="A723" s="346">
        <v>2100401</v>
      </c>
      <c r="B723" s="341" t="s">
        <v>676</v>
      </c>
      <c r="C723" s="206">
        <v>526</v>
      </c>
      <c r="D723" s="206">
        <v>603</v>
      </c>
      <c r="E723" s="206">
        <v>564</v>
      </c>
      <c r="F723" s="393">
        <f t="shared" si="44"/>
        <v>107.22433460076</v>
      </c>
      <c r="G723" s="393">
        <f t="shared" si="45"/>
        <v>93.5323383084577</v>
      </c>
      <c r="H723" s="530" t="str">
        <f t="shared" si="46"/>
        <v>是</v>
      </c>
      <c r="I723" s="531" t="str">
        <f t="shared" si="47"/>
        <v>项</v>
      </c>
    </row>
    <row r="724" ht="18" customHeight="1" spans="1:9">
      <c r="A724" s="346">
        <v>2100402</v>
      </c>
      <c r="B724" s="341" t="s">
        <v>677</v>
      </c>
      <c r="C724" s="206">
        <v>134</v>
      </c>
      <c r="D724" s="206">
        <v>150</v>
      </c>
      <c r="E724" s="206">
        <v>133</v>
      </c>
      <c r="F724" s="393">
        <f t="shared" si="44"/>
        <v>99.2537313432836</v>
      </c>
      <c r="G724" s="393">
        <f t="shared" si="45"/>
        <v>88.6666666666667</v>
      </c>
      <c r="H724" s="530" t="str">
        <f t="shared" si="46"/>
        <v>是</v>
      </c>
      <c r="I724" s="531" t="str">
        <f t="shared" si="47"/>
        <v>项</v>
      </c>
    </row>
    <row r="725" ht="18" customHeight="1" spans="1:9">
      <c r="A725" s="346">
        <v>2100403</v>
      </c>
      <c r="B725" s="341" t="s">
        <v>678</v>
      </c>
      <c r="C725" s="206">
        <v>551</v>
      </c>
      <c r="D725" s="206">
        <v>685</v>
      </c>
      <c r="E725" s="206">
        <v>674</v>
      </c>
      <c r="F725" s="393">
        <f t="shared" si="44"/>
        <v>122.323049001815</v>
      </c>
      <c r="G725" s="393">
        <f t="shared" si="45"/>
        <v>98.3941605839416</v>
      </c>
      <c r="H725" s="530" t="str">
        <f t="shared" si="46"/>
        <v>是</v>
      </c>
      <c r="I725" s="531" t="str">
        <f t="shared" si="47"/>
        <v>项</v>
      </c>
    </row>
    <row r="726" ht="36" customHeight="1" spans="1:9">
      <c r="A726" s="346">
        <v>2100404</v>
      </c>
      <c r="B726" s="341" t="s">
        <v>679</v>
      </c>
      <c r="C726" s="206">
        <v>0</v>
      </c>
      <c r="D726" s="206">
        <v>0</v>
      </c>
      <c r="E726" s="206">
        <v>0</v>
      </c>
      <c r="F726" s="393">
        <f t="shared" si="44"/>
        <v>0</v>
      </c>
      <c r="G726" s="393">
        <f t="shared" si="45"/>
        <v>0</v>
      </c>
      <c r="H726" s="530" t="str">
        <f t="shared" si="46"/>
        <v>否</v>
      </c>
      <c r="I726" s="531" t="str">
        <f t="shared" si="47"/>
        <v>项</v>
      </c>
    </row>
    <row r="727" ht="36" customHeight="1" spans="1:9">
      <c r="A727" s="346">
        <v>2100405</v>
      </c>
      <c r="B727" s="341" t="s">
        <v>680</v>
      </c>
      <c r="C727" s="206">
        <v>0</v>
      </c>
      <c r="D727" s="206">
        <v>0</v>
      </c>
      <c r="E727" s="206">
        <v>0</v>
      </c>
      <c r="F727" s="393">
        <f t="shared" si="44"/>
        <v>0</v>
      </c>
      <c r="G727" s="393">
        <f t="shared" si="45"/>
        <v>0</v>
      </c>
      <c r="H727" s="530" t="str">
        <f t="shared" si="46"/>
        <v>否</v>
      </c>
      <c r="I727" s="531" t="str">
        <f t="shared" si="47"/>
        <v>项</v>
      </c>
    </row>
    <row r="728" ht="36" customHeight="1" spans="1:9">
      <c r="A728" s="346">
        <v>2100406</v>
      </c>
      <c r="B728" s="341" t="s">
        <v>681</v>
      </c>
      <c r="C728" s="206">
        <v>0</v>
      </c>
      <c r="D728" s="206">
        <v>0</v>
      </c>
      <c r="E728" s="206">
        <v>0</v>
      </c>
      <c r="F728" s="393">
        <f t="shared" si="44"/>
        <v>0</v>
      </c>
      <c r="G728" s="393">
        <f t="shared" si="45"/>
        <v>0</v>
      </c>
      <c r="H728" s="530" t="str">
        <f t="shared" si="46"/>
        <v>否</v>
      </c>
      <c r="I728" s="531" t="str">
        <f t="shared" si="47"/>
        <v>项</v>
      </c>
    </row>
    <row r="729" ht="36" customHeight="1" spans="1:9">
      <c r="A729" s="346">
        <v>2100407</v>
      </c>
      <c r="B729" s="341" t="s">
        <v>682</v>
      </c>
      <c r="C729" s="206">
        <v>0</v>
      </c>
      <c r="D729" s="206">
        <v>0</v>
      </c>
      <c r="E729" s="206">
        <v>0</v>
      </c>
      <c r="F729" s="393">
        <f t="shared" si="44"/>
        <v>0</v>
      </c>
      <c r="G729" s="393">
        <f t="shared" si="45"/>
        <v>0</v>
      </c>
      <c r="H729" s="530" t="str">
        <f t="shared" si="46"/>
        <v>否</v>
      </c>
      <c r="I729" s="531" t="str">
        <f t="shared" si="47"/>
        <v>项</v>
      </c>
    </row>
    <row r="730" ht="18" customHeight="1" spans="1:9">
      <c r="A730" s="346">
        <v>2100408</v>
      </c>
      <c r="B730" s="341" t="s">
        <v>683</v>
      </c>
      <c r="C730" s="206">
        <v>1330</v>
      </c>
      <c r="D730" s="206">
        <v>2466</v>
      </c>
      <c r="E730" s="206">
        <v>1618</v>
      </c>
      <c r="F730" s="393">
        <f t="shared" si="44"/>
        <v>121.654135338346</v>
      </c>
      <c r="G730" s="393">
        <f t="shared" si="45"/>
        <v>65.6123276561233</v>
      </c>
      <c r="H730" s="530" t="str">
        <f t="shared" si="46"/>
        <v>是</v>
      </c>
      <c r="I730" s="531" t="str">
        <f t="shared" si="47"/>
        <v>项</v>
      </c>
    </row>
    <row r="731" ht="18" customHeight="1" spans="1:9">
      <c r="A731" s="346">
        <v>2100409</v>
      </c>
      <c r="B731" s="341" t="s">
        <v>684</v>
      </c>
      <c r="C731" s="206">
        <v>30</v>
      </c>
      <c r="D731" s="206">
        <v>17</v>
      </c>
      <c r="E731" s="206">
        <v>58</v>
      </c>
      <c r="F731" s="393">
        <f t="shared" si="44"/>
        <v>193.333333333333</v>
      </c>
      <c r="G731" s="393">
        <f t="shared" si="45"/>
        <v>341.176470588235</v>
      </c>
      <c r="H731" s="530" t="str">
        <f t="shared" si="46"/>
        <v>是</v>
      </c>
      <c r="I731" s="531" t="str">
        <f t="shared" si="47"/>
        <v>项</v>
      </c>
    </row>
    <row r="732" ht="18" customHeight="1" spans="1:9">
      <c r="A732" s="346">
        <v>2100410</v>
      </c>
      <c r="B732" s="341" t="s">
        <v>685</v>
      </c>
      <c r="C732" s="206">
        <v>125</v>
      </c>
      <c r="D732" s="206">
        <v>60</v>
      </c>
      <c r="E732" s="206">
        <v>23</v>
      </c>
      <c r="F732" s="393">
        <f t="shared" si="44"/>
        <v>18.4</v>
      </c>
      <c r="G732" s="393">
        <f t="shared" si="45"/>
        <v>38.3333333333333</v>
      </c>
      <c r="H732" s="530" t="str">
        <f t="shared" si="46"/>
        <v>是</v>
      </c>
      <c r="I732" s="531" t="str">
        <f t="shared" si="47"/>
        <v>项</v>
      </c>
    </row>
    <row r="733" ht="36" customHeight="1" spans="1:9">
      <c r="A733" s="346">
        <v>2100499</v>
      </c>
      <c r="B733" s="341" t="s">
        <v>686</v>
      </c>
      <c r="C733" s="206">
        <v>0</v>
      </c>
      <c r="D733" s="206">
        <v>0</v>
      </c>
      <c r="E733" s="206">
        <v>0</v>
      </c>
      <c r="F733" s="393">
        <f t="shared" si="44"/>
        <v>0</v>
      </c>
      <c r="G733" s="393">
        <f t="shared" si="45"/>
        <v>0</v>
      </c>
      <c r="H733" s="530" t="str">
        <f t="shared" si="46"/>
        <v>否</v>
      </c>
      <c r="I733" s="531" t="str">
        <f t="shared" si="47"/>
        <v>项</v>
      </c>
    </row>
    <row r="734" ht="18" customHeight="1" spans="1:9">
      <c r="A734" s="346">
        <v>21007</v>
      </c>
      <c r="B734" s="202" t="s">
        <v>687</v>
      </c>
      <c r="C734" s="147">
        <f>SUM(C735:C737)</f>
        <v>1032</v>
      </c>
      <c r="D734" s="147">
        <f>SUM(D735:D737)</f>
        <v>1192</v>
      </c>
      <c r="E734" s="147">
        <f>SUM(E735:E737)</f>
        <v>1398</v>
      </c>
      <c r="F734" s="393">
        <f t="shared" si="44"/>
        <v>135.46511627907</v>
      </c>
      <c r="G734" s="393">
        <f t="shared" si="45"/>
        <v>117.281879194631</v>
      </c>
      <c r="H734" s="530" t="str">
        <f t="shared" si="46"/>
        <v>是</v>
      </c>
      <c r="I734" s="531" t="str">
        <f t="shared" si="47"/>
        <v>款</v>
      </c>
    </row>
    <row r="735" ht="36" customHeight="1" spans="1:9">
      <c r="A735" s="346">
        <v>2100716</v>
      </c>
      <c r="B735" s="341" t="s">
        <v>688</v>
      </c>
      <c r="C735" s="206">
        <v>0</v>
      </c>
      <c r="D735" s="206">
        <v>0</v>
      </c>
      <c r="E735" s="206">
        <v>0</v>
      </c>
      <c r="F735" s="393">
        <f t="shared" si="44"/>
        <v>0</v>
      </c>
      <c r="G735" s="393">
        <f t="shared" si="45"/>
        <v>0</v>
      </c>
      <c r="H735" s="530" t="str">
        <f t="shared" si="46"/>
        <v>否</v>
      </c>
      <c r="I735" s="531" t="str">
        <f t="shared" si="47"/>
        <v>项</v>
      </c>
    </row>
    <row r="736" ht="18" customHeight="1" spans="1:9">
      <c r="A736" s="346">
        <v>2100717</v>
      </c>
      <c r="B736" s="341" t="s">
        <v>689</v>
      </c>
      <c r="C736" s="206">
        <v>15</v>
      </c>
      <c r="D736" s="206">
        <v>141</v>
      </c>
      <c r="E736" s="206">
        <v>210</v>
      </c>
      <c r="F736" s="393">
        <f t="shared" si="44"/>
        <v>1400</v>
      </c>
      <c r="G736" s="393">
        <f t="shared" si="45"/>
        <v>148.936170212766</v>
      </c>
      <c r="H736" s="530" t="str">
        <f t="shared" si="46"/>
        <v>是</v>
      </c>
      <c r="I736" s="531" t="str">
        <f t="shared" si="47"/>
        <v>项</v>
      </c>
    </row>
    <row r="737" ht="18" customHeight="1" spans="1:9">
      <c r="A737" s="346">
        <v>2100799</v>
      </c>
      <c r="B737" s="341" t="s">
        <v>690</v>
      </c>
      <c r="C737" s="206">
        <v>1017</v>
      </c>
      <c r="D737" s="206">
        <v>1051</v>
      </c>
      <c r="E737" s="206">
        <v>1188</v>
      </c>
      <c r="F737" s="393">
        <f t="shared" si="44"/>
        <v>116.814159292035</v>
      </c>
      <c r="G737" s="393">
        <f t="shared" si="45"/>
        <v>113.035204567079</v>
      </c>
      <c r="H737" s="530" t="str">
        <f t="shared" si="46"/>
        <v>是</v>
      </c>
      <c r="I737" s="531" t="str">
        <f t="shared" si="47"/>
        <v>项</v>
      </c>
    </row>
    <row r="738" ht="18" customHeight="1" spans="1:9">
      <c r="A738" s="346">
        <v>21011</v>
      </c>
      <c r="B738" s="202" t="s">
        <v>691</v>
      </c>
      <c r="C738" s="147">
        <f>SUM(C739:C742)</f>
        <v>8904</v>
      </c>
      <c r="D738" s="147">
        <f>SUM(D739:D742)</f>
        <v>9186</v>
      </c>
      <c r="E738" s="147">
        <f>SUM(E739:E742)</f>
        <v>8871</v>
      </c>
      <c r="F738" s="393">
        <f t="shared" si="44"/>
        <v>99.6293800539084</v>
      </c>
      <c r="G738" s="393">
        <f t="shared" si="45"/>
        <v>96.5708687132593</v>
      </c>
      <c r="H738" s="530" t="str">
        <f t="shared" si="46"/>
        <v>是</v>
      </c>
      <c r="I738" s="531" t="str">
        <f t="shared" si="47"/>
        <v>款</v>
      </c>
    </row>
    <row r="739" ht="18" customHeight="1" spans="1:9">
      <c r="A739" s="346">
        <v>2101101</v>
      </c>
      <c r="B739" s="341" t="s">
        <v>692</v>
      </c>
      <c r="C739" s="206">
        <v>1265</v>
      </c>
      <c r="D739" s="206">
        <v>1290</v>
      </c>
      <c r="E739" s="206">
        <v>1285</v>
      </c>
      <c r="F739" s="393">
        <f t="shared" si="44"/>
        <v>101.581027667984</v>
      </c>
      <c r="G739" s="393">
        <f t="shared" si="45"/>
        <v>99.6124031007752</v>
      </c>
      <c r="H739" s="530" t="str">
        <f t="shared" si="46"/>
        <v>是</v>
      </c>
      <c r="I739" s="531" t="str">
        <f t="shared" si="47"/>
        <v>项</v>
      </c>
    </row>
    <row r="740" ht="18" customHeight="1" spans="1:9">
      <c r="A740" s="346">
        <v>2101102</v>
      </c>
      <c r="B740" s="341" t="s">
        <v>693</v>
      </c>
      <c r="C740" s="206">
        <v>3619</v>
      </c>
      <c r="D740" s="206">
        <v>3866</v>
      </c>
      <c r="E740" s="206">
        <v>3741</v>
      </c>
      <c r="F740" s="393">
        <f t="shared" si="44"/>
        <v>103.371096988118</v>
      </c>
      <c r="G740" s="393">
        <f t="shared" si="45"/>
        <v>96.7666839110191</v>
      </c>
      <c r="H740" s="530" t="str">
        <f t="shared" si="46"/>
        <v>是</v>
      </c>
      <c r="I740" s="531" t="str">
        <f t="shared" si="47"/>
        <v>项</v>
      </c>
    </row>
    <row r="741" ht="18" customHeight="1" spans="1:9">
      <c r="A741" s="346">
        <v>2101103</v>
      </c>
      <c r="B741" s="341" t="s">
        <v>694</v>
      </c>
      <c r="C741" s="206">
        <v>3541</v>
      </c>
      <c r="D741" s="206">
        <v>3500</v>
      </c>
      <c r="E741" s="206">
        <v>3370</v>
      </c>
      <c r="F741" s="393">
        <f t="shared" si="44"/>
        <v>95.1708556904829</v>
      </c>
      <c r="G741" s="393">
        <f t="shared" si="45"/>
        <v>96.2857142857143</v>
      </c>
      <c r="H741" s="530" t="str">
        <f t="shared" si="46"/>
        <v>是</v>
      </c>
      <c r="I741" s="531" t="str">
        <f t="shared" si="47"/>
        <v>项</v>
      </c>
    </row>
    <row r="742" ht="18" customHeight="1" spans="1:9">
      <c r="A742" s="346">
        <v>2101199</v>
      </c>
      <c r="B742" s="341" t="s">
        <v>695</v>
      </c>
      <c r="C742" s="206">
        <v>479</v>
      </c>
      <c r="D742" s="206">
        <v>530</v>
      </c>
      <c r="E742" s="206">
        <v>475</v>
      </c>
      <c r="F742" s="393">
        <f t="shared" si="44"/>
        <v>99.1649269311065</v>
      </c>
      <c r="G742" s="393">
        <f t="shared" si="45"/>
        <v>89.622641509434</v>
      </c>
      <c r="H742" s="530" t="str">
        <f t="shared" si="46"/>
        <v>是</v>
      </c>
      <c r="I742" s="531" t="str">
        <f t="shared" si="47"/>
        <v>项</v>
      </c>
    </row>
    <row r="743" ht="18" customHeight="1" spans="1:9">
      <c r="A743" s="346">
        <v>21012</v>
      </c>
      <c r="B743" s="202" t="s">
        <v>696</v>
      </c>
      <c r="C743" s="147">
        <f>SUM(C744:C746)</f>
        <v>737</v>
      </c>
      <c r="D743" s="147">
        <f>SUM(D744:D746)</f>
        <v>471</v>
      </c>
      <c r="E743" s="147">
        <f>SUM(E744:E746)</f>
        <v>400</v>
      </c>
      <c r="F743" s="393">
        <f t="shared" si="44"/>
        <v>54.2740841248304</v>
      </c>
      <c r="G743" s="393">
        <f t="shared" si="45"/>
        <v>84.9256900212314</v>
      </c>
      <c r="H743" s="530" t="str">
        <f t="shared" si="46"/>
        <v>是</v>
      </c>
      <c r="I743" s="531" t="str">
        <f t="shared" si="47"/>
        <v>款</v>
      </c>
    </row>
    <row r="744" ht="18" customHeight="1" spans="1:9">
      <c r="A744" s="346">
        <v>2101201</v>
      </c>
      <c r="B744" s="341" t="s">
        <v>697</v>
      </c>
      <c r="C744" s="206">
        <v>0</v>
      </c>
      <c r="D744" s="206">
        <v>46</v>
      </c>
      <c r="E744" s="206">
        <v>0</v>
      </c>
      <c r="F744" s="393">
        <f t="shared" si="44"/>
        <v>0</v>
      </c>
      <c r="G744" s="393">
        <f t="shared" si="45"/>
        <v>0</v>
      </c>
      <c r="H744" s="530" t="str">
        <f t="shared" si="46"/>
        <v>是</v>
      </c>
      <c r="I744" s="531" t="str">
        <f t="shared" si="47"/>
        <v>项</v>
      </c>
    </row>
    <row r="745" ht="18" customHeight="1" spans="1:9">
      <c r="A745" s="346">
        <v>2101202</v>
      </c>
      <c r="B745" s="341" t="s">
        <v>698</v>
      </c>
      <c r="C745" s="206">
        <v>737</v>
      </c>
      <c r="D745" s="206">
        <v>425</v>
      </c>
      <c r="E745" s="206">
        <v>400</v>
      </c>
      <c r="F745" s="393">
        <f t="shared" si="44"/>
        <v>54.2740841248304</v>
      </c>
      <c r="G745" s="393">
        <f t="shared" si="45"/>
        <v>94.1176470588235</v>
      </c>
      <c r="H745" s="530" t="str">
        <f t="shared" si="46"/>
        <v>是</v>
      </c>
      <c r="I745" s="531" t="str">
        <f t="shared" si="47"/>
        <v>项</v>
      </c>
    </row>
    <row r="746" ht="36" customHeight="1" spans="1:9">
      <c r="A746" s="346">
        <v>2101299</v>
      </c>
      <c r="B746" s="341" t="s">
        <v>699</v>
      </c>
      <c r="C746" s="206">
        <v>0</v>
      </c>
      <c r="D746" s="206">
        <v>0</v>
      </c>
      <c r="E746" s="206">
        <v>0</v>
      </c>
      <c r="F746" s="393">
        <f t="shared" si="44"/>
        <v>0</v>
      </c>
      <c r="G746" s="393">
        <f t="shared" si="45"/>
        <v>0</v>
      </c>
      <c r="H746" s="530" t="str">
        <f t="shared" si="46"/>
        <v>否</v>
      </c>
      <c r="I746" s="531" t="str">
        <f t="shared" si="47"/>
        <v>项</v>
      </c>
    </row>
    <row r="747" ht="18" customHeight="1" spans="1:9">
      <c r="A747" s="346">
        <v>21013</v>
      </c>
      <c r="B747" s="202" t="s">
        <v>700</v>
      </c>
      <c r="C747" s="147">
        <f>SUM(C748:C750)</f>
        <v>0</v>
      </c>
      <c r="D747" s="147">
        <f>SUM(D748:D750)</f>
        <v>2</v>
      </c>
      <c r="E747" s="147">
        <f>SUM(E748:E750)</f>
        <v>0</v>
      </c>
      <c r="F747" s="393">
        <f t="shared" si="44"/>
        <v>0</v>
      </c>
      <c r="G747" s="393">
        <f t="shared" si="45"/>
        <v>0</v>
      </c>
      <c r="H747" s="530" t="str">
        <f t="shared" si="46"/>
        <v>是</v>
      </c>
      <c r="I747" s="531" t="str">
        <f t="shared" si="47"/>
        <v>款</v>
      </c>
    </row>
    <row r="748" ht="36" customHeight="1" spans="1:9">
      <c r="A748" s="346">
        <v>2101301</v>
      </c>
      <c r="B748" s="341" t="s">
        <v>701</v>
      </c>
      <c r="C748" s="206">
        <v>0</v>
      </c>
      <c r="D748" s="206">
        <v>0</v>
      </c>
      <c r="E748" s="206">
        <v>0</v>
      </c>
      <c r="F748" s="393">
        <f t="shared" si="44"/>
        <v>0</v>
      </c>
      <c r="G748" s="393">
        <f t="shared" si="45"/>
        <v>0</v>
      </c>
      <c r="H748" s="530" t="str">
        <f t="shared" si="46"/>
        <v>否</v>
      </c>
      <c r="I748" s="531" t="str">
        <f t="shared" si="47"/>
        <v>项</v>
      </c>
    </row>
    <row r="749" ht="36" customHeight="1" spans="1:9">
      <c r="A749" s="346">
        <v>2101302</v>
      </c>
      <c r="B749" s="341" t="s">
        <v>702</v>
      </c>
      <c r="C749" s="206">
        <v>0</v>
      </c>
      <c r="D749" s="206">
        <v>0</v>
      </c>
      <c r="E749" s="206">
        <v>0</v>
      </c>
      <c r="F749" s="393">
        <f t="shared" si="44"/>
        <v>0</v>
      </c>
      <c r="G749" s="393">
        <f t="shared" si="45"/>
        <v>0</v>
      </c>
      <c r="H749" s="530" t="str">
        <f t="shared" si="46"/>
        <v>否</v>
      </c>
      <c r="I749" s="531" t="str">
        <f t="shared" si="47"/>
        <v>项</v>
      </c>
    </row>
    <row r="750" ht="18" customHeight="1" spans="1:9">
      <c r="A750" s="346">
        <v>2101399</v>
      </c>
      <c r="B750" s="341" t="s">
        <v>703</v>
      </c>
      <c r="C750" s="206">
        <v>0</v>
      </c>
      <c r="D750" s="206">
        <v>2</v>
      </c>
      <c r="E750" s="206">
        <v>0</v>
      </c>
      <c r="F750" s="393">
        <f t="shared" si="44"/>
        <v>0</v>
      </c>
      <c r="G750" s="393">
        <f t="shared" si="45"/>
        <v>0</v>
      </c>
      <c r="H750" s="530" t="str">
        <f t="shared" si="46"/>
        <v>是</v>
      </c>
      <c r="I750" s="531" t="str">
        <f t="shared" si="47"/>
        <v>项</v>
      </c>
    </row>
    <row r="751" ht="18" customHeight="1" spans="1:9">
      <c r="A751" s="346">
        <v>21014</v>
      </c>
      <c r="B751" s="202" t="s">
        <v>704</v>
      </c>
      <c r="C751" s="147">
        <f>SUM(C752:C753)</f>
        <v>255</v>
      </c>
      <c r="D751" s="147">
        <f>SUM(D752:D753)</f>
        <v>181</v>
      </c>
      <c r="E751" s="147">
        <f>SUM(E752:E753)</f>
        <v>168</v>
      </c>
      <c r="F751" s="393">
        <f t="shared" si="44"/>
        <v>65.8823529411765</v>
      </c>
      <c r="G751" s="393">
        <f t="shared" si="45"/>
        <v>92.8176795580111</v>
      </c>
      <c r="H751" s="530" t="str">
        <f t="shared" si="46"/>
        <v>是</v>
      </c>
      <c r="I751" s="531" t="str">
        <f t="shared" si="47"/>
        <v>款</v>
      </c>
    </row>
    <row r="752" ht="18" customHeight="1" spans="1:9">
      <c r="A752" s="346">
        <v>2101401</v>
      </c>
      <c r="B752" s="341" t="s">
        <v>705</v>
      </c>
      <c r="C752" s="206">
        <v>255</v>
      </c>
      <c r="D752" s="206">
        <v>181</v>
      </c>
      <c r="E752" s="206">
        <v>168</v>
      </c>
      <c r="F752" s="393">
        <f t="shared" si="44"/>
        <v>65.8823529411765</v>
      </c>
      <c r="G752" s="393">
        <f t="shared" si="45"/>
        <v>92.8176795580111</v>
      </c>
      <c r="H752" s="530" t="str">
        <f t="shared" si="46"/>
        <v>是</v>
      </c>
      <c r="I752" s="531" t="str">
        <f t="shared" si="47"/>
        <v>项</v>
      </c>
    </row>
    <row r="753" ht="36" customHeight="1" spans="1:9">
      <c r="A753" s="346">
        <v>2101499</v>
      </c>
      <c r="B753" s="341" t="s">
        <v>706</v>
      </c>
      <c r="C753" s="206">
        <v>0</v>
      </c>
      <c r="D753" s="206">
        <v>0</v>
      </c>
      <c r="E753" s="206">
        <v>0</v>
      </c>
      <c r="F753" s="393">
        <f t="shared" si="44"/>
        <v>0</v>
      </c>
      <c r="G753" s="393">
        <f t="shared" si="45"/>
        <v>0</v>
      </c>
      <c r="H753" s="530" t="str">
        <f t="shared" si="46"/>
        <v>否</v>
      </c>
      <c r="I753" s="531" t="str">
        <f t="shared" si="47"/>
        <v>项</v>
      </c>
    </row>
    <row r="754" ht="18" customHeight="1" spans="1:9">
      <c r="A754" s="346">
        <v>21015</v>
      </c>
      <c r="B754" s="202" t="s">
        <v>707</v>
      </c>
      <c r="C754" s="147">
        <f>SUM(C755:C762)</f>
        <v>277</v>
      </c>
      <c r="D754" s="147">
        <f>SUM(D755:D762)</f>
        <v>277</v>
      </c>
      <c r="E754" s="147">
        <f>SUM(E755:E762)</f>
        <v>316</v>
      </c>
      <c r="F754" s="393">
        <f t="shared" si="44"/>
        <v>114.079422382671</v>
      </c>
      <c r="G754" s="393">
        <f t="shared" si="45"/>
        <v>114.079422382671</v>
      </c>
      <c r="H754" s="530" t="str">
        <f t="shared" si="46"/>
        <v>是</v>
      </c>
      <c r="I754" s="531" t="str">
        <f t="shared" si="47"/>
        <v>款</v>
      </c>
    </row>
    <row r="755" ht="18" customHeight="1" spans="1:9">
      <c r="A755" s="346">
        <v>2101501</v>
      </c>
      <c r="B755" s="341" t="s">
        <v>187</v>
      </c>
      <c r="C755" s="206">
        <v>263</v>
      </c>
      <c r="D755" s="206">
        <v>277</v>
      </c>
      <c r="E755" s="206">
        <v>282</v>
      </c>
      <c r="F755" s="393">
        <f t="shared" si="44"/>
        <v>107.22433460076</v>
      </c>
      <c r="G755" s="393">
        <f t="shared" si="45"/>
        <v>101.805054151625</v>
      </c>
      <c r="H755" s="530" t="str">
        <f t="shared" si="46"/>
        <v>是</v>
      </c>
      <c r="I755" s="531" t="str">
        <f t="shared" si="47"/>
        <v>项</v>
      </c>
    </row>
    <row r="756" ht="36" customHeight="1" spans="1:9">
      <c r="A756" s="346">
        <v>2101502</v>
      </c>
      <c r="B756" s="341" t="s">
        <v>188</v>
      </c>
      <c r="C756" s="206">
        <v>0</v>
      </c>
      <c r="D756" s="206">
        <v>0</v>
      </c>
      <c r="E756" s="206">
        <v>0</v>
      </c>
      <c r="F756" s="393">
        <f t="shared" si="44"/>
        <v>0</v>
      </c>
      <c r="G756" s="393">
        <f t="shared" si="45"/>
        <v>0</v>
      </c>
      <c r="H756" s="530" t="str">
        <f t="shared" si="46"/>
        <v>否</v>
      </c>
      <c r="I756" s="531" t="str">
        <f t="shared" si="47"/>
        <v>项</v>
      </c>
    </row>
    <row r="757" ht="36" customHeight="1" spans="1:9">
      <c r="A757" s="346">
        <v>2101503</v>
      </c>
      <c r="B757" s="341" t="s">
        <v>189</v>
      </c>
      <c r="C757" s="206">
        <v>0</v>
      </c>
      <c r="D757" s="206">
        <v>0</v>
      </c>
      <c r="E757" s="206">
        <v>0</v>
      </c>
      <c r="F757" s="393">
        <f t="shared" si="44"/>
        <v>0</v>
      </c>
      <c r="G757" s="393">
        <f t="shared" si="45"/>
        <v>0</v>
      </c>
      <c r="H757" s="530" t="str">
        <f t="shared" si="46"/>
        <v>否</v>
      </c>
      <c r="I757" s="531" t="str">
        <f t="shared" si="47"/>
        <v>项</v>
      </c>
    </row>
    <row r="758" ht="36" customHeight="1" spans="1:9">
      <c r="A758" s="346">
        <v>2101504</v>
      </c>
      <c r="B758" s="341" t="s">
        <v>227</v>
      </c>
      <c r="C758" s="206">
        <v>0</v>
      </c>
      <c r="D758" s="206">
        <v>0</v>
      </c>
      <c r="E758" s="206">
        <v>0</v>
      </c>
      <c r="F758" s="393">
        <f t="shared" si="44"/>
        <v>0</v>
      </c>
      <c r="G758" s="393">
        <f t="shared" si="45"/>
        <v>0</v>
      </c>
      <c r="H758" s="530" t="str">
        <f t="shared" si="46"/>
        <v>否</v>
      </c>
      <c r="I758" s="531" t="str">
        <f t="shared" si="47"/>
        <v>项</v>
      </c>
    </row>
    <row r="759" ht="18" customHeight="1" spans="1:9">
      <c r="A759" s="346">
        <v>2101505</v>
      </c>
      <c r="B759" s="341" t="s">
        <v>708</v>
      </c>
      <c r="C759" s="206">
        <v>14</v>
      </c>
      <c r="D759" s="206">
        <v>0</v>
      </c>
      <c r="E759" s="206">
        <v>34</v>
      </c>
      <c r="F759" s="393">
        <f t="shared" si="44"/>
        <v>242.857142857143</v>
      </c>
      <c r="G759" s="393">
        <f t="shared" si="45"/>
        <v>0</v>
      </c>
      <c r="H759" s="530" t="str">
        <f t="shared" si="46"/>
        <v>是</v>
      </c>
      <c r="I759" s="531" t="str">
        <f t="shared" si="47"/>
        <v>项</v>
      </c>
    </row>
    <row r="760" ht="36" customHeight="1" spans="1:9">
      <c r="A760" s="346">
        <v>2101506</v>
      </c>
      <c r="B760" s="341" t="s">
        <v>709</v>
      </c>
      <c r="C760" s="206">
        <v>0</v>
      </c>
      <c r="D760" s="206">
        <v>0</v>
      </c>
      <c r="E760" s="206">
        <v>0</v>
      </c>
      <c r="F760" s="393">
        <f t="shared" si="44"/>
        <v>0</v>
      </c>
      <c r="G760" s="393">
        <f t="shared" si="45"/>
        <v>0</v>
      </c>
      <c r="H760" s="530" t="str">
        <f t="shared" si="46"/>
        <v>否</v>
      </c>
      <c r="I760" s="531" t="str">
        <f t="shared" si="47"/>
        <v>项</v>
      </c>
    </row>
    <row r="761" ht="36" customHeight="1" spans="1:9">
      <c r="A761" s="346">
        <v>2101550</v>
      </c>
      <c r="B761" s="341" t="s">
        <v>196</v>
      </c>
      <c r="C761" s="206">
        <v>0</v>
      </c>
      <c r="D761" s="206">
        <v>0</v>
      </c>
      <c r="E761" s="206">
        <v>0</v>
      </c>
      <c r="F761" s="393">
        <f t="shared" si="44"/>
        <v>0</v>
      </c>
      <c r="G761" s="393">
        <f t="shared" si="45"/>
        <v>0</v>
      </c>
      <c r="H761" s="530" t="str">
        <f t="shared" si="46"/>
        <v>否</v>
      </c>
      <c r="I761" s="531" t="str">
        <f t="shared" si="47"/>
        <v>项</v>
      </c>
    </row>
    <row r="762" ht="36" customHeight="1" spans="1:9">
      <c r="A762" s="346">
        <v>2101599</v>
      </c>
      <c r="B762" s="341" t="s">
        <v>710</v>
      </c>
      <c r="C762" s="206">
        <v>0</v>
      </c>
      <c r="D762" s="206">
        <v>0</v>
      </c>
      <c r="E762" s="206">
        <v>0</v>
      </c>
      <c r="F762" s="393">
        <f t="shared" si="44"/>
        <v>0</v>
      </c>
      <c r="G762" s="393">
        <f t="shared" si="45"/>
        <v>0</v>
      </c>
      <c r="H762" s="530" t="str">
        <f t="shared" si="46"/>
        <v>否</v>
      </c>
      <c r="I762" s="531" t="str">
        <f t="shared" si="47"/>
        <v>项</v>
      </c>
    </row>
    <row r="763" ht="18" customHeight="1" spans="1:9">
      <c r="A763" s="346">
        <v>21016</v>
      </c>
      <c r="B763" s="202" t="s">
        <v>711</v>
      </c>
      <c r="C763" s="147">
        <f>SUM(C764)</f>
        <v>7</v>
      </c>
      <c r="D763" s="147">
        <f>SUM(D764)</f>
        <v>0</v>
      </c>
      <c r="E763" s="147">
        <f>SUM(E764)</f>
        <v>0</v>
      </c>
      <c r="F763" s="393">
        <f t="shared" si="44"/>
        <v>0</v>
      </c>
      <c r="G763" s="393">
        <f t="shared" si="45"/>
        <v>0</v>
      </c>
      <c r="H763" s="530" t="str">
        <f t="shared" si="46"/>
        <v>是</v>
      </c>
      <c r="I763" s="531" t="str">
        <f t="shared" si="47"/>
        <v>款</v>
      </c>
    </row>
    <row r="764" ht="18" customHeight="1" spans="1:9">
      <c r="A764" s="346">
        <v>2101601</v>
      </c>
      <c r="B764" s="341" t="s">
        <v>711</v>
      </c>
      <c r="C764" s="206">
        <v>7</v>
      </c>
      <c r="D764" s="206">
        <v>0</v>
      </c>
      <c r="E764" s="206"/>
      <c r="F764" s="393">
        <f t="shared" si="44"/>
        <v>0</v>
      </c>
      <c r="G764" s="393">
        <f t="shared" si="45"/>
        <v>0</v>
      </c>
      <c r="H764" s="530" t="str">
        <f t="shared" si="46"/>
        <v>是</v>
      </c>
      <c r="I764" s="531" t="str">
        <f t="shared" si="47"/>
        <v>项</v>
      </c>
    </row>
    <row r="765" ht="37.5" customHeight="1" spans="1:9">
      <c r="A765" s="534">
        <v>21017</v>
      </c>
      <c r="B765" s="202" t="s">
        <v>712</v>
      </c>
      <c r="C765" s="339"/>
      <c r="D765" s="339">
        <f>SUM(D766:D771)</f>
        <v>0</v>
      </c>
      <c r="E765" s="339">
        <f>SUM(E766:E771)</f>
        <v>0</v>
      </c>
      <c r="F765" s="393">
        <f t="shared" si="44"/>
        <v>0</v>
      </c>
      <c r="G765" s="393">
        <f t="shared" si="45"/>
        <v>0</v>
      </c>
      <c r="H765" s="530" t="str">
        <f t="shared" si="46"/>
        <v>否</v>
      </c>
      <c r="I765" s="531" t="str">
        <f t="shared" si="47"/>
        <v>款</v>
      </c>
    </row>
    <row r="766" ht="36" customHeight="1" spans="1:9">
      <c r="A766" s="534">
        <v>2101701</v>
      </c>
      <c r="B766" s="341" t="s">
        <v>187</v>
      </c>
      <c r="C766" s="206">
        <v>0</v>
      </c>
      <c r="D766" s="206">
        <v>0</v>
      </c>
      <c r="E766" s="206">
        <v>0</v>
      </c>
      <c r="F766" s="393">
        <f t="shared" si="44"/>
        <v>0</v>
      </c>
      <c r="G766" s="393">
        <f t="shared" si="45"/>
        <v>0</v>
      </c>
      <c r="H766" s="530" t="str">
        <f t="shared" si="46"/>
        <v>否</v>
      </c>
      <c r="I766" s="531" t="str">
        <f t="shared" si="47"/>
        <v>项</v>
      </c>
    </row>
    <row r="767" ht="36" customHeight="1" spans="1:9">
      <c r="A767" s="534">
        <v>2101702</v>
      </c>
      <c r="B767" s="341" t="s">
        <v>188</v>
      </c>
      <c r="C767" s="206">
        <v>0</v>
      </c>
      <c r="D767" s="206">
        <v>0</v>
      </c>
      <c r="E767" s="206">
        <v>0</v>
      </c>
      <c r="F767" s="393">
        <f t="shared" si="44"/>
        <v>0</v>
      </c>
      <c r="G767" s="393">
        <f t="shared" si="45"/>
        <v>0</v>
      </c>
      <c r="H767" s="530" t="str">
        <f t="shared" si="46"/>
        <v>否</v>
      </c>
      <c r="I767" s="531" t="str">
        <f t="shared" si="47"/>
        <v>项</v>
      </c>
    </row>
    <row r="768" ht="36" customHeight="1" spans="1:9">
      <c r="A768" s="534">
        <v>2101703</v>
      </c>
      <c r="B768" s="341" t="s">
        <v>189</v>
      </c>
      <c r="C768" s="206">
        <v>0</v>
      </c>
      <c r="D768" s="206">
        <v>0</v>
      </c>
      <c r="E768" s="206">
        <v>0</v>
      </c>
      <c r="F768" s="393">
        <f t="shared" si="44"/>
        <v>0</v>
      </c>
      <c r="G768" s="393">
        <f t="shared" si="45"/>
        <v>0</v>
      </c>
      <c r="H768" s="530" t="str">
        <f t="shared" si="46"/>
        <v>否</v>
      </c>
      <c r="I768" s="531" t="str">
        <f t="shared" si="47"/>
        <v>项</v>
      </c>
    </row>
    <row r="769" ht="36" customHeight="1" spans="1:14">
      <c r="A769" s="534">
        <v>2101704</v>
      </c>
      <c r="B769" s="341" t="s">
        <v>713</v>
      </c>
      <c r="C769" s="206">
        <v>0</v>
      </c>
      <c r="D769" s="206">
        <v>0</v>
      </c>
      <c r="E769" s="206">
        <v>0</v>
      </c>
      <c r="F769" s="393">
        <f t="shared" si="44"/>
        <v>0</v>
      </c>
      <c r="G769" s="393">
        <f t="shared" si="45"/>
        <v>0</v>
      </c>
      <c r="H769" s="530" t="str">
        <f t="shared" si="46"/>
        <v>否</v>
      </c>
      <c r="I769" s="531" t="str">
        <f t="shared" si="47"/>
        <v>项</v>
      </c>
    </row>
    <row r="770" ht="36" customHeight="1" spans="1:14">
      <c r="A770" s="534">
        <v>2101750</v>
      </c>
      <c r="B770" s="341" t="s">
        <v>196</v>
      </c>
      <c r="C770" s="206"/>
      <c r="D770" s="206">
        <v>0</v>
      </c>
      <c r="E770" s="206">
        <v>0</v>
      </c>
      <c r="F770" s="393"/>
      <c r="G770" s="393"/>
      <c r="H770" s="530" t="str">
        <f t="shared" si="46"/>
        <v>否</v>
      </c>
      <c r="I770" s="531" t="str">
        <f t="shared" si="47"/>
        <v>项</v>
      </c>
    </row>
    <row r="771" ht="36" customHeight="1" spans="1:14">
      <c r="A771" s="534">
        <v>2101799</v>
      </c>
      <c r="B771" s="341" t="s">
        <v>714</v>
      </c>
      <c r="C771" s="206">
        <v>0</v>
      </c>
      <c r="D771" s="206">
        <v>0</v>
      </c>
      <c r="E771" s="206">
        <v>0</v>
      </c>
      <c r="F771" s="393">
        <f t="shared" si="44"/>
        <v>0</v>
      </c>
      <c r="G771" s="393">
        <f t="shared" si="45"/>
        <v>0</v>
      </c>
      <c r="H771" s="530" t="str">
        <f t="shared" si="46"/>
        <v>否</v>
      </c>
      <c r="I771" s="531" t="str">
        <f t="shared" si="47"/>
        <v>项</v>
      </c>
    </row>
    <row r="772" ht="37.5" customHeight="1" spans="1:14">
      <c r="A772" s="534">
        <v>21018</v>
      </c>
      <c r="B772" s="202" t="s">
        <v>715</v>
      </c>
      <c r="C772" s="339">
        <f>SUM(C773:C776)</f>
        <v>0</v>
      </c>
      <c r="D772" s="339">
        <f>SUM(D773:D776)</f>
        <v>0</v>
      </c>
      <c r="E772" s="339">
        <f>SUM(E773:E776)</f>
        <v>0</v>
      </c>
      <c r="F772" s="393">
        <f t="shared" si="44"/>
        <v>0</v>
      </c>
      <c r="G772" s="393">
        <f t="shared" si="45"/>
        <v>0</v>
      </c>
      <c r="H772" s="530" t="str">
        <f t="shared" si="46"/>
        <v>否</v>
      </c>
      <c r="I772" s="531" t="str">
        <f t="shared" si="47"/>
        <v>款</v>
      </c>
    </row>
    <row r="773" ht="36" customHeight="1" spans="1:14">
      <c r="A773" s="534">
        <v>2101801</v>
      </c>
      <c r="B773" s="341" t="s">
        <v>187</v>
      </c>
      <c r="C773" s="206">
        <v>0</v>
      </c>
      <c r="D773" s="206">
        <v>0</v>
      </c>
      <c r="E773" s="206">
        <v>0</v>
      </c>
      <c r="F773" s="393">
        <f t="shared" si="44"/>
        <v>0</v>
      </c>
      <c r="G773" s="393">
        <f t="shared" si="45"/>
        <v>0</v>
      </c>
      <c r="H773" s="530" t="str">
        <f t="shared" si="46"/>
        <v>否</v>
      </c>
      <c r="I773" s="531" t="str">
        <f t="shared" si="47"/>
        <v>项</v>
      </c>
    </row>
    <row r="774" ht="36" customHeight="1" spans="1:14">
      <c r="A774" s="534">
        <v>2101802</v>
      </c>
      <c r="B774" s="341" t="s">
        <v>188</v>
      </c>
      <c r="C774" s="206">
        <v>0</v>
      </c>
      <c r="D774" s="206">
        <v>0</v>
      </c>
      <c r="E774" s="206">
        <v>0</v>
      </c>
      <c r="F774" s="393">
        <f t="shared" ref="F774:F837" si="48">IFERROR(IF(C774&lt;0,"",IFERROR(E774/C774,0))*100,0)</f>
        <v>0</v>
      </c>
      <c r="G774" s="393">
        <f t="shared" ref="G774:G837" si="49">IFERROR(IF(D774&lt;0,"",IFERROR(E774/D774,0))*100,0)</f>
        <v>0</v>
      </c>
      <c r="H774" s="530" t="str">
        <f t="shared" ref="H774:H837" si="50">IF(LEN(A774)=3,"是",IF(B774&lt;&gt;"",IF(SUM(C774:E774)&lt;&gt;0,"是","否"),"是"))</f>
        <v>否</v>
      </c>
      <c r="I774" s="531" t="str">
        <f t="shared" ref="I774:I837" si="51">IF(LEN(A774)=3,"类",IF(LEN(A774)=5,"款","项"))</f>
        <v>项</v>
      </c>
    </row>
    <row r="775" ht="36" customHeight="1" spans="1:14">
      <c r="A775" s="534">
        <v>2101803</v>
      </c>
      <c r="B775" s="341" t="s">
        <v>189</v>
      </c>
      <c r="C775" s="206">
        <v>0</v>
      </c>
      <c r="D775" s="206">
        <v>0</v>
      </c>
      <c r="E775" s="206">
        <v>0</v>
      </c>
      <c r="F775" s="393">
        <f t="shared" si="48"/>
        <v>0</v>
      </c>
      <c r="G775" s="393">
        <f t="shared" si="49"/>
        <v>0</v>
      </c>
      <c r="H775" s="530" t="str">
        <f t="shared" si="50"/>
        <v>否</v>
      </c>
      <c r="I775" s="531" t="str">
        <f t="shared" si="51"/>
        <v>项</v>
      </c>
    </row>
    <row r="776" ht="36" customHeight="1" spans="1:14">
      <c r="A776" s="534">
        <v>2101899</v>
      </c>
      <c r="B776" s="341" t="s">
        <v>716</v>
      </c>
      <c r="C776" s="206">
        <v>0</v>
      </c>
      <c r="D776" s="206">
        <v>0</v>
      </c>
      <c r="E776" s="206">
        <v>0</v>
      </c>
      <c r="F776" s="393">
        <f t="shared" si="48"/>
        <v>0</v>
      </c>
      <c r="G776" s="393">
        <f t="shared" si="49"/>
        <v>0</v>
      </c>
      <c r="H776" s="530" t="str">
        <f t="shared" si="50"/>
        <v>否</v>
      </c>
      <c r="I776" s="531" t="str">
        <f t="shared" si="51"/>
        <v>项</v>
      </c>
    </row>
    <row r="777" ht="36" customHeight="1" spans="1:14">
      <c r="A777" s="534">
        <v>21019</v>
      </c>
      <c r="B777" s="202" t="s">
        <v>717</v>
      </c>
      <c r="C777" s="206"/>
      <c r="D777" s="206">
        <f>SUM(D778:D779)</f>
        <v>0</v>
      </c>
      <c r="E777" s="206">
        <f>SUM(E778:E779)</f>
        <v>0</v>
      </c>
      <c r="F777" s="393">
        <f t="shared" si="48"/>
        <v>0</v>
      </c>
      <c r="G777" s="393">
        <f t="shared" si="49"/>
        <v>0</v>
      </c>
      <c r="H777" s="530" t="str">
        <f t="shared" si="50"/>
        <v>否</v>
      </c>
      <c r="I777" s="531" t="str">
        <f t="shared" si="51"/>
        <v>款</v>
      </c>
    </row>
    <row r="778" ht="36" customHeight="1" spans="1:14">
      <c r="A778" s="534">
        <v>2101901</v>
      </c>
      <c r="B778" s="341" t="s">
        <v>718</v>
      </c>
      <c r="C778" s="206"/>
      <c r="D778" s="206">
        <v>0</v>
      </c>
      <c r="E778" s="206">
        <v>0</v>
      </c>
      <c r="F778" s="393">
        <f t="shared" si="48"/>
        <v>0</v>
      </c>
      <c r="G778" s="393">
        <f t="shared" si="49"/>
        <v>0</v>
      </c>
      <c r="H778" s="530" t="str">
        <f t="shared" si="50"/>
        <v>否</v>
      </c>
      <c r="I778" s="531" t="str">
        <f t="shared" si="51"/>
        <v>项</v>
      </c>
    </row>
    <row r="779" ht="36" customHeight="1" spans="1:14">
      <c r="A779" s="534">
        <v>2101999</v>
      </c>
      <c r="B779" s="341" t="s">
        <v>719</v>
      </c>
      <c r="C779" s="206"/>
      <c r="D779" s="206">
        <v>0</v>
      </c>
      <c r="E779" s="206">
        <v>0</v>
      </c>
      <c r="F779" s="393">
        <f t="shared" si="48"/>
        <v>0</v>
      </c>
      <c r="G779" s="393">
        <f t="shared" si="49"/>
        <v>0</v>
      </c>
      <c r="H779" s="530" t="str">
        <f t="shared" si="50"/>
        <v>否</v>
      </c>
      <c r="I779" s="531" t="str">
        <f t="shared" si="51"/>
        <v>项</v>
      </c>
    </row>
    <row r="780" ht="18" customHeight="1" spans="1:14">
      <c r="A780" s="346">
        <v>21099</v>
      </c>
      <c r="B780" s="202" t="s">
        <v>720</v>
      </c>
      <c r="C780" s="147">
        <f>SUM(C781)</f>
        <v>68</v>
      </c>
      <c r="D780" s="147">
        <f>SUM(D781)</f>
        <v>11</v>
      </c>
      <c r="E780" s="147">
        <f>SUM(E781)</f>
        <v>2387</v>
      </c>
      <c r="F780" s="393">
        <f t="shared" si="48"/>
        <v>3510.29411764706</v>
      </c>
      <c r="G780" s="393">
        <f t="shared" si="49"/>
        <v>21700</v>
      </c>
      <c r="H780" s="530" t="str">
        <f t="shared" si="50"/>
        <v>是</v>
      </c>
      <c r="I780" s="531" t="str">
        <f t="shared" si="51"/>
        <v>款</v>
      </c>
    </row>
    <row r="781" ht="18" customHeight="1" spans="1:14">
      <c r="A781" s="534">
        <v>2109999</v>
      </c>
      <c r="B781" s="341" t="s">
        <v>720</v>
      </c>
      <c r="C781" s="206">
        <v>68</v>
      </c>
      <c r="D781" s="206">
        <v>11</v>
      </c>
      <c r="E781" s="206">
        <v>2387</v>
      </c>
      <c r="F781" s="393">
        <f t="shared" si="48"/>
        <v>3510.29411764706</v>
      </c>
      <c r="G781" s="393">
        <f t="shared" si="49"/>
        <v>21700</v>
      </c>
      <c r="H781" s="530" t="str">
        <f t="shared" si="50"/>
        <v>是</v>
      </c>
      <c r="I781" s="531" t="str">
        <f t="shared" si="51"/>
        <v>项</v>
      </c>
    </row>
    <row r="782" ht="18" customHeight="1" spans="1:14">
      <c r="A782" s="529">
        <v>211</v>
      </c>
      <c r="B782" s="469" t="s">
        <v>147</v>
      </c>
      <c r="C782" s="216">
        <f>SUM(C783,C793,C797,C806,C813,C820,C823,C826,C828,C830,C836,C839,C841,C852)</f>
        <v>23306</v>
      </c>
      <c r="D782" s="216">
        <f>SUM(D783,D793,D797,D806,D813,D820,D823,D826,D828,D830,D836,D839,D841,D852)</f>
        <v>8710</v>
      </c>
      <c r="E782" s="216">
        <f>SUM(E783,E793,E797,E806,E813,E820,E823,E826,E828,E830,E836,E839,E841,E852)</f>
        <v>29013</v>
      </c>
      <c r="F782" s="389">
        <f t="shared" si="48"/>
        <v>124.487256500472</v>
      </c>
      <c r="G782" s="389">
        <f t="shared" si="49"/>
        <v>333.099885189437</v>
      </c>
      <c r="H782" s="530" t="str">
        <f t="shared" si="50"/>
        <v>是</v>
      </c>
      <c r="I782" s="531" t="str">
        <f t="shared" si="51"/>
        <v>类</v>
      </c>
      <c r="K782" s="411"/>
      <c r="N782" s="411"/>
    </row>
    <row r="783" ht="37.5" customHeight="1" spans="1:14">
      <c r="A783" s="346">
        <v>21101</v>
      </c>
      <c r="B783" s="202" t="s">
        <v>721</v>
      </c>
      <c r="C783" s="147">
        <f>SUM(C784:C792)</f>
        <v>0</v>
      </c>
      <c r="D783" s="147">
        <f>SUM(D784:D792)</f>
        <v>0</v>
      </c>
      <c r="E783" s="147">
        <f>SUM(E784:E792)</f>
        <v>0</v>
      </c>
      <c r="F783" s="393">
        <f t="shared" si="48"/>
        <v>0</v>
      </c>
      <c r="G783" s="393">
        <f t="shared" si="49"/>
        <v>0</v>
      </c>
      <c r="H783" s="530" t="str">
        <f t="shared" si="50"/>
        <v>否</v>
      </c>
      <c r="I783" s="531" t="str">
        <f t="shared" si="51"/>
        <v>款</v>
      </c>
    </row>
    <row r="784" ht="36" customHeight="1" spans="1:14">
      <c r="A784" s="346">
        <v>2110101</v>
      </c>
      <c r="B784" s="341" t="s">
        <v>187</v>
      </c>
      <c r="C784" s="206">
        <v>0</v>
      </c>
      <c r="D784" s="206">
        <v>0</v>
      </c>
      <c r="E784" s="206">
        <v>0</v>
      </c>
      <c r="F784" s="393">
        <f t="shared" si="48"/>
        <v>0</v>
      </c>
      <c r="G784" s="393">
        <f t="shared" si="49"/>
        <v>0</v>
      </c>
      <c r="H784" s="530" t="str">
        <f t="shared" si="50"/>
        <v>否</v>
      </c>
      <c r="I784" s="531" t="str">
        <f t="shared" si="51"/>
        <v>项</v>
      </c>
    </row>
    <row r="785" ht="36" customHeight="1" spans="1:9">
      <c r="A785" s="346">
        <v>2110102</v>
      </c>
      <c r="B785" s="341" t="s">
        <v>188</v>
      </c>
      <c r="C785" s="206">
        <v>0</v>
      </c>
      <c r="D785" s="206">
        <v>0</v>
      </c>
      <c r="E785" s="206">
        <v>0</v>
      </c>
      <c r="F785" s="393">
        <f t="shared" si="48"/>
        <v>0</v>
      </c>
      <c r="G785" s="393">
        <f t="shared" si="49"/>
        <v>0</v>
      </c>
      <c r="H785" s="530" t="str">
        <f t="shared" si="50"/>
        <v>否</v>
      </c>
      <c r="I785" s="531" t="str">
        <f t="shared" si="51"/>
        <v>项</v>
      </c>
    </row>
    <row r="786" ht="36" customHeight="1" spans="1:9">
      <c r="A786" s="346">
        <v>2110103</v>
      </c>
      <c r="B786" s="341" t="s">
        <v>189</v>
      </c>
      <c r="C786" s="206">
        <v>0</v>
      </c>
      <c r="D786" s="206">
        <v>0</v>
      </c>
      <c r="E786" s="206">
        <v>0</v>
      </c>
      <c r="F786" s="393">
        <f t="shared" si="48"/>
        <v>0</v>
      </c>
      <c r="G786" s="393">
        <f t="shared" si="49"/>
        <v>0</v>
      </c>
      <c r="H786" s="530" t="str">
        <f t="shared" si="50"/>
        <v>否</v>
      </c>
      <c r="I786" s="531" t="str">
        <f t="shared" si="51"/>
        <v>项</v>
      </c>
    </row>
    <row r="787" ht="36" customHeight="1" spans="1:9">
      <c r="A787" s="346">
        <v>2110104</v>
      </c>
      <c r="B787" s="341" t="s">
        <v>722</v>
      </c>
      <c r="C787" s="206">
        <v>0</v>
      </c>
      <c r="D787" s="206">
        <v>0</v>
      </c>
      <c r="E787" s="206">
        <v>0</v>
      </c>
      <c r="F787" s="393">
        <f t="shared" si="48"/>
        <v>0</v>
      </c>
      <c r="G787" s="393">
        <f t="shared" si="49"/>
        <v>0</v>
      </c>
      <c r="H787" s="530" t="str">
        <f t="shared" si="50"/>
        <v>否</v>
      </c>
      <c r="I787" s="531" t="str">
        <f t="shared" si="51"/>
        <v>项</v>
      </c>
    </row>
    <row r="788" ht="36" customHeight="1" spans="1:9">
      <c r="A788" s="346">
        <v>2110105</v>
      </c>
      <c r="B788" s="341" t="s">
        <v>723</v>
      </c>
      <c r="C788" s="206">
        <v>0</v>
      </c>
      <c r="D788" s="206">
        <v>0</v>
      </c>
      <c r="E788" s="206">
        <v>0</v>
      </c>
      <c r="F788" s="393">
        <f t="shared" si="48"/>
        <v>0</v>
      </c>
      <c r="G788" s="393">
        <f t="shared" si="49"/>
        <v>0</v>
      </c>
      <c r="H788" s="530" t="str">
        <f t="shared" si="50"/>
        <v>否</v>
      </c>
      <c r="I788" s="531" t="str">
        <f t="shared" si="51"/>
        <v>项</v>
      </c>
    </row>
    <row r="789" ht="36" customHeight="1" spans="1:9">
      <c r="A789" s="346">
        <v>2110106</v>
      </c>
      <c r="B789" s="341" t="s">
        <v>724</v>
      </c>
      <c r="C789" s="206">
        <v>0</v>
      </c>
      <c r="D789" s="206">
        <v>0</v>
      </c>
      <c r="E789" s="206">
        <v>0</v>
      </c>
      <c r="F789" s="393">
        <f t="shared" si="48"/>
        <v>0</v>
      </c>
      <c r="G789" s="393">
        <f t="shared" si="49"/>
        <v>0</v>
      </c>
      <c r="H789" s="530" t="str">
        <f t="shared" si="50"/>
        <v>否</v>
      </c>
      <c r="I789" s="531" t="str">
        <f t="shared" si="51"/>
        <v>项</v>
      </c>
    </row>
    <row r="790" ht="36" customHeight="1" spans="1:9">
      <c r="A790" s="346">
        <v>2110107</v>
      </c>
      <c r="B790" s="341" t="s">
        <v>725</v>
      </c>
      <c r="C790" s="206">
        <v>0</v>
      </c>
      <c r="D790" s="206">
        <v>0</v>
      </c>
      <c r="E790" s="206">
        <v>0</v>
      </c>
      <c r="F790" s="393">
        <f t="shared" si="48"/>
        <v>0</v>
      </c>
      <c r="G790" s="393">
        <f t="shared" si="49"/>
        <v>0</v>
      </c>
      <c r="H790" s="530" t="str">
        <f t="shared" si="50"/>
        <v>否</v>
      </c>
      <c r="I790" s="531" t="str">
        <f t="shared" si="51"/>
        <v>项</v>
      </c>
    </row>
    <row r="791" ht="36" customHeight="1" spans="1:9">
      <c r="A791" s="346">
        <v>2110108</v>
      </c>
      <c r="B791" s="341" t="s">
        <v>726</v>
      </c>
      <c r="C791" s="206">
        <v>0</v>
      </c>
      <c r="D791" s="206">
        <v>0</v>
      </c>
      <c r="E791" s="206">
        <v>0</v>
      </c>
      <c r="F791" s="393">
        <f t="shared" si="48"/>
        <v>0</v>
      </c>
      <c r="G791" s="393">
        <f t="shared" si="49"/>
        <v>0</v>
      </c>
      <c r="H791" s="530" t="str">
        <f t="shared" si="50"/>
        <v>否</v>
      </c>
      <c r="I791" s="531" t="str">
        <f t="shared" si="51"/>
        <v>项</v>
      </c>
    </row>
    <row r="792" ht="36" customHeight="1" spans="1:9">
      <c r="A792" s="346">
        <v>2110199</v>
      </c>
      <c r="B792" s="341" t="s">
        <v>727</v>
      </c>
      <c r="C792" s="206">
        <v>0</v>
      </c>
      <c r="D792" s="206">
        <v>0</v>
      </c>
      <c r="E792" s="206">
        <v>0</v>
      </c>
      <c r="F792" s="393">
        <f t="shared" si="48"/>
        <v>0</v>
      </c>
      <c r="G792" s="393">
        <f t="shared" si="49"/>
        <v>0</v>
      </c>
      <c r="H792" s="530" t="str">
        <f t="shared" si="50"/>
        <v>否</v>
      </c>
      <c r="I792" s="531" t="str">
        <f t="shared" si="51"/>
        <v>项</v>
      </c>
    </row>
    <row r="793" ht="18" customHeight="1" spans="1:9">
      <c r="A793" s="346">
        <v>21102</v>
      </c>
      <c r="B793" s="202" t="s">
        <v>728</v>
      </c>
      <c r="C793" s="147">
        <f>SUM(C794:C796)</f>
        <v>0</v>
      </c>
      <c r="D793" s="147">
        <f>SUM(D794:D796)</f>
        <v>0</v>
      </c>
      <c r="E793" s="147">
        <f>SUM(E794:E796)</f>
        <v>13</v>
      </c>
      <c r="F793" s="393">
        <f t="shared" si="48"/>
        <v>0</v>
      </c>
      <c r="G793" s="393">
        <f t="shared" si="49"/>
        <v>0</v>
      </c>
      <c r="H793" s="530" t="str">
        <f t="shared" si="50"/>
        <v>是</v>
      </c>
      <c r="I793" s="531" t="str">
        <f t="shared" si="51"/>
        <v>款</v>
      </c>
    </row>
    <row r="794" ht="36" customHeight="1" spans="1:9">
      <c r="A794" s="346">
        <v>2110203</v>
      </c>
      <c r="B794" s="341" t="s">
        <v>729</v>
      </c>
      <c r="C794" s="206">
        <v>0</v>
      </c>
      <c r="D794" s="206">
        <v>0</v>
      </c>
      <c r="E794" s="206">
        <v>0</v>
      </c>
      <c r="F794" s="393">
        <f t="shared" si="48"/>
        <v>0</v>
      </c>
      <c r="G794" s="393">
        <f t="shared" si="49"/>
        <v>0</v>
      </c>
      <c r="H794" s="530" t="str">
        <f t="shared" si="50"/>
        <v>否</v>
      </c>
      <c r="I794" s="531" t="str">
        <f t="shared" si="51"/>
        <v>项</v>
      </c>
    </row>
    <row r="795" ht="36" customHeight="1" spans="1:9">
      <c r="A795" s="346">
        <v>2110204</v>
      </c>
      <c r="B795" s="341" t="s">
        <v>730</v>
      </c>
      <c r="C795" s="206">
        <v>0</v>
      </c>
      <c r="D795" s="206">
        <v>0</v>
      </c>
      <c r="E795" s="206">
        <v>0</v>
      </c>
      <c r="F795" s="393">
        <f t="shared" si="48"/>
        <v>0</v>
      </c>
      <c r="G795" s="393">
        <f t="shared" si="49"/>
        <v>0</v>
      </c>
      <c r="H795" s="530" t="str">
        <f t="shared" si="50"/>
        <v>否</v>
      </c>
      <c r="I795" s="531" t="str">
        <f t="shared" si="51"/>
        <v>项</v>
      </c>
    </row>
    <row r="796" ht="18" customHeight="1" spans="1:9">
      <c r="A796" s="346">
        <v>2110299</v>
      </c>
      <c r="B796" s="341" t="s">
        <v>731</v>
      </c>
      <c r="C796" s="206">
        <v>0</v>
      </c>
      <c r="D796" s="206">
        <v>0</v>
      </c>
      <c r="E796" s="206">
        <v>13</v>
      </c>
      <c r="F796" s="393">
        <f t="shared" si="48"/>
        <v>0</v>
      </c>
      <c r="G796" s="393">
        <f t="shared" si="49"/>
        <v>0</v>
      </c>
      <c r="H796" s="530" t="str">
        <f t="shared" si="50"/>
        <v>是</v>
      </c>
      <c r="I796" s="531" t="str">
        <f t="shared" si="51"/>
        <v>项</v>
      </c>
    </row>
    <row r="797" ht="18" customHeight="1" spans="1:9">
      <c r="A797" s="346">
        <v>21103</v>
      </c>
      <c r="B797" s="202" t="s">
        <v>732</v>
      </c>
      <c r="C797" s="147">
        <f>SUM(C798:C805)</f>
        <v>23247</v>
      </c>
      <c r="D797" s="147">
        <f>SUM(D798:D805)</f>
        <v>8710</v>
      </c>
      <c r="E797" s="147">
        <f>SUM(E798:E805)</f>
        <v>27790</v>
      </c>
      <c r="F797" s="393">
        <f t="shared" si="48"/>
        <v>119.542306534176</v>
      </c>
      <c r="G797" s="393">
        <f t="shared" si="49"/>
        <v>319.058553386912</v>
      </c>
      <c r="H797" s="530" t="str">
        <f t="shared" si="50"/>
        <v>是</v>
      </c>
      <c r="I797" s="531" t="str">
        <f t="shared" si="51"/>
        <v>款</v>
      </c>
    </row>
    <row r="798" ht="36" customHeight="1" spans="1:9">
      <c r="A798" s="346">
        <v>2110301</v>
      </c>
      <c r="B798" s="341" t="s">
        <v>733</v>
      </c>
      <c r="C798" s="206">
        <v>0</v>
      </c>
      <c r="D798" s="206">
        <v>0</v>
      </c>
      <c r="E798" s="206">
        <v>0</v>
      </c>
      <c r="F798" s="393">
        <f t="shared" si="48"/>
        <v>0</v>
      </c>
      <c r="G798" s="393">
        <f t="shared" si="49"/>
        <v>0</v>
      </c>
      <c r="H798" s="530" t="str">
        <f t="shared" si="50"/>
        <v>否</v>
      </c>
      <c r="I798" s="531" t="str">
        <f t="shared" si="51"/>
        <v>项</v>
      </c>
    </row>
    <row r="799" ht="18" customHeight="1" spans="1:9">
      <c r="A799" s="346">
        <v>2110302</v>
      </c>
      <c r="B799" s="341" t="s">
        <v>734</v>
      </c>
      <c r="C799" s="206">
        <v>23247</v>
      </c>
      <c r="D799" s="206">
        <v>7857</v>
      </c>
      <c r="E799" s="206">
        <v>27190</v>
      </c>
      <c r="F799" s="393">
        <f t="shared" si="48"/>
        <v>116.961328343442</v>
      </c>
      <c r="G799" s="393">
        <f t="shared" si="49"/>
        <v>346.060837469772</v>
      </c>
      <c r="H799" s="530" t="str">
        <f t="shared" si="50"/>
        <v>是</v>
      </c>
      <c r="I799" s="531" t="str">
        <f t="shared" si="51"/>
        <v>项</v>
      </c>
    </row>
    <row r="800" ht="18" customHeight="1" spans="1:9">
      <c r="A800" s="346">
        <v>2110303</v>
      </c>
      <c r="B800" s="341" t="s">
        <v>735</v>
      </c>
      <c r="C800" s="206">
        <v>0</v>
      </c>
      <c r="D800" s="206">
        <v>553</v>
      </c>
      <c r="E800" s="206">
        <v>0</v>
      </c>
      <c r="F800" s="393">
        <f t="shared" si="48"/>
        <v>0</v>
      </c>
      <c r="G800" s="393">
        <f t="shared" si="49"/>
        <v>0</v>
      </c>
      <c r="H800" s="530" t="str">
        <f t="shared" si="50"/>
        <v>是</v>
      </c>
      <c r="I800" s="531" t="str">
        <f t="shared" si="51"/>
        <v>项</v>
      </c>
    </row>
    <row r="801" ht="18" customHeight="1" spans="1:9">
      <c r="A801" s="346">
        <v>2110304</v>
      </c>
      <c r="B801" s="341" t="s">
        <v>736</v>
      </c>
      <c r="C801" s="206">
        <v>0</v>
      </c>
      <c r="D801" s="206">
        <v>300</v>
      </c>
      <c r="E801" s="206">
        <v>600</v>
      </c>
      <c r="F801" s="393">
        <f t="shared" si="48"/>
        <v>0</v>
      </c>
      <c r="G801" s="393">
        <f t="shared" si="49"/>
        <v>200</v>
      </c>
      <c r="H801" s="530" t="str">
        <f t="shared" si="50"/>
        <v>是</v>
      </c>
      <c r="I801" s="531" t="str">
        <f t="shared" si="51"/>
        <v>项</v>
      </c>
    </row>
    <row r="802" ht="36" customHeight="1" spans="1:9">
      <c r="A802" s="346">
        <v>2110305</v>
      </c>
      <c r="B802" s="341" t="s">
        <v>737</v>
      </c>
      <c r="C802" s="206">
        <v>0</v>
      </c>
      <c r="D802" s="206">
        <v>0</v>
      </c>
      <c r="E802" s="206">
        <v>0</v>
      </c>
      <c r="F802" s="393">
        <f t="shared" si="48"/>
        <v>0</v>
      </c>
      <c r="G802" s="393">
        <f t="shared" si="49"/>
        <v>0</v>
      </c>
      <c r="H802" s="530" t="str">
        <f t="shared" si="50"/>
        <v>否</v>
      </c>
      <c r="I802" s="531" t="str">
        <f t="shared" si="51"/>
        <v>项</v>
      </c>
    </row>
    <row r="803" ht="36" customHeight="1" spans="1:9">
      <c r="A803" s="346">
        <v>2110306</v>
      </c>
      <c r="B803" s="341" t="s">
        <v>738</v>
      </c>
      <c r="C803" s="206">
        <v>0</v>
      </c>
      <c r="D803" s="206">
        <v>0</v>
      </c>
      <c r="E803" s="206">
        <v>0</v>
      </c>
      <c r="F803" s="393">
        <f t="shared" si="48"/>
        <v>0</v>
      </c>
      <c r="G803" s="393">
        <f t="shared" si="49"/>
        <v>0</v>
      </c>
      <c r="H803" s="530" t="str">
        <f t="shared" si="50"/>
        <v>否</v>
      </c>
      <c r="I803" s="531" t="str">
        <f t="shared" si="51"/>
        <v>项</v>
      </c>
    </row>
    <row r="804" ht="36" customHeight="1" spans="1:9">
      <c r="A804" s="535">
        <v>2110307</v>
      </c>
      <c r="B804" s="341" t="s">
        <v>739</v>
      </c>
      <c r="C804" s="206">
        <v>0</v>
      </c>
      <c r="D804" s="206">
        <v>0</v>
      </c>
      <c r="E804" s="206">
        <v>0</v>
      </c>
      <c r="F804" s="393">
        <f t="shared" si="48"/>
        <v>0</v>
      </c>
      <c r="G804" s="393">
        <f t="shared" si="49"/>
        <v>0</v>
      </c>
      <c r="H804" s="530" t="str">
        <f t="shared" si="50"/>
        <v>否</v>
      </c>
      <c r="I804" s="531" t="str">
        <f t="shared" si="51"/>
        <v>项</v>
      </c>
    </row>
    <row r="805" ht="36" customHeight="1" spans="1:9">
      <c r="A805" s="346">
        <v>2110399</v>
      </c>
      <c r="B805" s="341" t="s">
        <v>740</v>
      </c>
      <c r="C805" s="206">
        <v>0</v>
      </c>
      <c r="D805" s="206">
        <v>0</v>
      </c>
      <c r="E805" s="206">
        <v>0</v>
      </c>
      <c r="F805" s="393">
        <f t="shared" si="48"/>
        <v>0</v>
      </c>
      <c r="G805" s="393">
        <f t="shared" si="49"/>
        <v>0</v>
      </c>
      <c r="H805" s="530" t="str">
        <f t="shared" si="50"/>
        <v>否</v>
      </c>
      <c r="I805" s="531" t="str">
        <f t="shared" si="51"/>
        <v>项</v>
      </c>
    </row>
    <row r="806" ht="18" customHeight="1" spans="1:9">
      <c r="A806" s="346">
        <v>21104</v>
      </c>
      <c r="B806" s="202" t="s">
        <v>741</v>
      </c>
      <c r="C806" s="147">
        <f>SUM(C807:C812)</f>
        <v>3</v>
      </c>
      <c r="D806" s="147">
        <f>SUM(D807:D812)</f>
        <v>0</v>
      </c>
      <c r="E806" s="147">
        <f>SUM(E807:E812)</f>
        <v>505</v>
      </c>
      <c r="F806" s="393">
        <f t="shared" si="48"/>
        <v>16833.3333333333</v>
      </c>
      <c r="G806" s="393">
        <f t="shared" si="49"/>
        <v>0</v>
      </c>
      <c r="H806" s="530" t="str">
        <f t="shared" si="50"/>
        <v>是</v>
      </c>
      <c r="I806" s="531" t="str">
        <f t="shared" si="51"/>
        <v>款</v>
      </c>
    </row>
    <row r="807" ht="36" customHeight="1" spans="1:9">
      <c r="A807" s="346">
        <v>2110401</v>
      </c>
      <c r="B807" s="341" t="s">
        <v>742</v>
      </c>
      <c r="C807" s="206">
        <v>0</v>
      </c>
      <c r="D807" s="206">
        <v>0</v>
      </c>
      <c r="E807" s="206">
        <v>0</v>
      </c>
      <c r="F807" s="393">
        <f t="shared" si="48"/>
        <v>0</v>
      </c>
      <c r="G807" s="393">
        <f t="shared" si="49"/>
        <v>0</v>
      </c>
      <c r="H807" s="530" t="str">
        <f t="shared" si="50"/>
        <v>否</v>
      </c>
      <c r="I807" s="531" t="str">
        <f t="shared" si="51"/>
        <v>项</v>
      </c>
    </row>
    <row r="808" ht="18" customHeight="1" spans="1:9">
      <c r="A808" s="346">
        <v>2110402</v>
      </c>
      <c r="B808" s="341" t="s">
        <v>743</v>
      </c>
      <c r="C808" s="206">
        <v>3</v>
      </c>
      <c r="D808" s="206">
        <v>0</v>
      </c>
      <c r="E808" s="206">
        <v>491</v>
      </c>
      <c r="F808" s="393">
        <f t="shared" si="48"/>
        <v>16366.6666666667</v>
      </c>
      <c r="G808" s="393">
        <f t="shared" si="49"/>
        <v>0</v>
      </c>
      <c r="H808" s="530" t="str">
        <f t="shared" si="50"/>
        <v>是</v>
      </c>
      <c r="I808" s="531" t="str">
        <f t="shared" si="51"/>
        <v>项</v>
      </c>
    </row>
    <row r="809" ht="36" customHeight="1" spans="1:9">
      <c r="A809" s="346">
        <v>2110404</v>
      </c>
      <c r="B809" s="341" t="s">
        <v>744</v>
      </c>
      <c r="C809" s="206">
        <v>0</v>
      </c>
      <c r="D809" s="206">
        <v>0</v>
      </c>
      <c r="E809" s="206">
        <v>0</v>
      </c>
      <c r="F809" s="393">
        <f t="shared" si="48"/>
        <v>0</v>
      </c>
      <c r="G809" s="393">
        <f t="shared" si="49"/>
        <v>0</v>
      </c>
      <c r="H809" s="530" t="str">
        <f t="shared" si="50"/>
        <v>否</v>
      </c>
      <c r="I809" s="531" t="str">
        <f t="shared" si="51"/>
        <v>项</v>
      </c>
    </row>
    <row r="810" ht="36" customHeight="1" spans="1:9">
      <c r="A810" s="346">
        <v>2110405</v>
      </c>
      <c r="B810" s="341" t="s">
        <v>745</v>
      </c>
      <c r="C810" s="206">
        <v>0</v>
      </c>
      <c r="D810" s="206">
        <v>0</v>
      </c>
      <c r="E810" s="206">
        <v>0</v>
      </c>
      <c r="F810" s="393">
        <f t="shared" si="48"/>
        <v>0</v>
      </c>
      <c r="G810" s="393">
        <f t="shared" si="49"/>
        <v>0</v>
      </c>
      <c r="H810" s="530" t="str">
        <f t="shared" si="50"/>
        <v>否</v>
      </c>
      <c r="I810" s="531" t="str">
        <f t="shared" si="51"/>
        <v>项</v>
      </c>
    </row>
    <row r="811" ht="36" customHeight="1" spans="1:9">
      <c r="A811" s="346">
        <v>2110406</v>
      </c>
      <c r="B811" s="341" t="s">
        <v>746</v>
      </c>
      <c r="C811" s="206">
        <v>0</v>
      </c>
      <c r="D811" s="206">
        <v>0</v>
      </c>
      <c r="E811" s="206">
        <v>0</v>
      </c>
      <c r="F811" s="393">
        <f t="shared" si="48"/>
        <v>0</v>
      </c>
      <c r="G811" s="393">
        <f t="shared" si="49"/>
        <v>0</v>
      </c>
      <c r="H811" s="530" t="str">
        <f t="shared" si="50"/>
        <v>否</v>
      </c>
      <c r="I811" s="531" t="str">
        <f t="shared" si="51"/>
        <v>项</v>
      </c>
    </row>
    <row r="812" ht="18" customHeight="1" spans="1:9">
      <c r="A812" s="346">
        <v>2110499</v>
      </c>
      <c r="B812" s="341" t="s">
        <v>747</v>
      </c>
      <c r="C812" s="206">
        <v>0</v>
      </c>
      <c r="D812" s="206">
        <v>0</v>
      </c>
      <c r="E812" s="206">
        <v>14</v>
      </c>
      <c r="F812" s="393">
        <f t="shared" si="48"/>
        <v>0</v>
      </c>
      <c r="G812" s="393">
        <f t="shared" si="49"/>
        <v>0</v>
      </c>
      <c r="H812" s="530" t="str">
        <f t="shared" si="50"/>
        <v>是</v>
      </c>
      <c r="I812" s="531" t="str">
        <f t="shared" si="51"/>
        <v>项</v>
      </c>
    </row>
    <row r="813" ht="18" customHeight="1" spans="1:9">
      <c r="A813" s="346">
        <v>21105</v>
      </c>
      <c r="B813" s="202" t="s">
        <v>748</v>
      </c>
      <c r="C813" s="147">
        <f>SUM(C814:C819)</f>
        <v>0</v>
      </c>
      <c r="D813" s="147">
        <f>SUM(D814:D819)</f>
        <v>0</v>
      </c>
      <c r="E813" s="147">
        <f>SUM(E814:E819)</f>
        <v>671</v>
      </c>
      <c r="F813" s="393">
        <f t="shared" si="48"/>
        <v>0</v>
      </c>
      <c r="G813" s="393">
        <f t="shared" si="49"/>
        <v>0</v>
      </c>
      <c r="H813" s="530" t="str">
        <f t="shared" si="50"/>
        <v>是</v>
      </c>
      <c r="I813" s="531" t="str">
        <f t="shared" si="51"/>
        <v>款</v>
      </c>
    </row>
    <row r="814" ht="18" customHeight="1" spans="1:9">
      <c r="A814" s="346">
        <v>2110501</v>
      </c>
      <c r="B814" s="341" t="s">
        <v>749</v>
      </c>
      <c r="C814" s="206">
        <v>0</v>
      </c>
      <c r="D814" s="206">
        <v>0</v>
      </c>
      <c r="E814" s="206">
        <v>671</v>
      </c>
      <c r="F814" s="393">
        <f t="shared" si="48"/>
        <v>0</v>
      </c>
      <c r="G814" s="393">
        <f t="shared" si="49"/>
        <v>0</v>
      </c>
      <c r="H814" s="530" t="str">
        <f t="shared" si="50"/>
        <v>是</v>
      </c>
      <c r="I814" s="531" t="str">
        <f t="shared" si="51"/>
        <v>项</v>
      </c>
    </row>
    <row r="815" ht="36" customHeight="1" spans="1:9">
      <c r="A815" s="346">
        <v>2110502</v>
      </c>
      <c r="B815" s="341" t="s">
        <v>750</v>
      </c>
      <c r="C815" s="206">
        <v>0</v>
      </c>
      <c r="D815" s="206">
        <v>0</v>
      </c>
      <c r="E815" s="206">
        <v>0</v>
      </c>
      <c r="F815" s="393">
        <f t="shared" si="48"/>
        <v>0</v>
      </c>
      <c r="G815" s="393">
        <f t="shared" si="49"/>
        <v>0</v>
      </c>
      <c r="H815" s="530" t="str">
        <f t="shared" si="50"/>
        <v>否</v>
      </c>
      <c r="I815" s="531" t="str">
        <f t="shared" si="51"/>
        <v>项</v>
      </c>
    </row>
    <row r="816" ht="36" customHeight="1" spans="1:9">
      <c r="A816" s="346">
        <v>2110503</v>
      </c>
      <c r="B816" s="341" t="s">
        <v>751</v>
      </c>
      <c r="C816" s="206">
        <v>0</v>
      </c>
      <c r="D816" s="206">
        <v>0</v>
      </c>
      <c r="E816" s="206">
        <v>0</v>
      </c>
      <c r="F816" s="393">
        <f t="shared" si="48"/>
        <v>0</v>
      </c>
      <c r="G816" s="393">
        <f t="shared" si="49"/>
        <v>0</v>
      </c>
      <c r="H816" s="530" t="str">
        <f t="shared" si="50"/>
        <v>否</v>
      </c>
      <c r="I816" s="531" t="str">
        <f t="shared" si="51"/>
        <v>项</v>
      </c>
    </row>
    <row r="817" ht="36" customHeight="1" spans="1:9">
      <c r="A817" s="346">
        <v>2110506</v>
      </c>
      <c r="B817" s="341" t="s">
        <v>752</v>
      </c>
      <c r="C817" s="206">
        <v>0</v>
      </c>
      <c r="D817" s="206">
        <v>0</v>
      </c>
      <c r="E817" s="206">
        <v>0</v>
      </c>
      <c r="F817" s="393">
        <f t="shared" si="48"/>
        <v>0</v>
      </c>
      <c r="G817" s="393">
        <f t="shared" si="49"/>
        <v>0</v>
      </c>
      <c r="H817" s="530" t="str">
        <f t="shared" si="50"/>
        <v>否</v>
      </c>
      <c r="I817" s="531" t="str">
        <f t="shared" si="51"/>
        <v>项</v>
      </c>
    </row>
    <row r="818" ht="36" customHeight="1" spans="1:9">
      <c r="A818" s="346">
        <v>2110507</v>
      </c>
      <c r="B818" s="341" t="s">
        <v>753</v>
      </c>
      <c r="C818" s="206">
        <v>0</v>
      </c>
      <c r="D818" s="206">
        <v>0</v>
      </c>
      <c r="E818" s="206">
        <v>0</v>
      </c>
      <c r="F818" s="393">
        <f t="shared" si="48"/>
        <v>0</v>
      </c>
      <c r="G818" s="393">
        <f t="shared" si="49"/>
        <v>0</v>
      </c>
      <c r="H818" s="530" t="str">
        <f t="shared" si="50"/>
        <v>否</v>
      </c>
      <c r="I818" s="531" t="str">
        <f t="shared" si="51"/>
        <v>项</v>
      </c>
    </row>
    <row r="819" ht="36" customHeight="1" spans="1:9">
      <c r="A819" s="346">
        <v>2110599</v>
      </c>
      <c r="B819" s="341" t="s">
        <v>754</v>
      </c>
      <c r="C819" s="206">
        <v>0</v>
      </c>
      <c r="D819" s="206">
        <v>0</v>
      </c>
      <c r="E819" s="206">
        <v>0</v>
      </c>
      <c r="F819" s="393">
        <f t="shared" si="48"/>
        <v>0</v>
      </c>
      <c r="G819" s="393">
        <f t="shared" si="49"/>
        <v>0</v>
      </c>
      <c r="H819" s="530" t="str">
        <f t="shared" si="50"/>
        <v>否</v>
      </c>
      <c r="I819" s="531" t="str">
        <f t="shared" si="51"/>
        <v>项</v>
      </c>
    </row>
    <row r="820" ht="18" customHeight="1" spans="1:9">
      <c r="A820" s="346">
        <v>21107</v>
      </c>
      <c r="B820" s="202" t="s">
        <v>755</v>
      </c>
      <c r="C820" s="147">
        <f>SUM(C821:C822)</f>
        <v>15</v>
      </c>
      <c r="D820" s="147">
        <f>SUM(D821:D822)</f>
        <v>0</v>
      </c>
      <c r="E820" s="147">
        <f>SUM(E821:E822)</f>
        <v>16</v>
      </c>
      <c r="F820" s="393">
        <f t="shared" si="48"/>
        <v>106.666666666667</v>
      </c>
      <c r="G820" s="393">
        <f t="shared" si="49"/>
        <v>0</v>
      </c>
      <c r="H820" s="530" t="str">
        <f t="shared" si="50"/>
        <v>是</v>
      </c>
      <c r="I820" s="531" t="str">
        <f t="shared" si="51"/>
        <v>款</v>
      </c>
    </row>
    <row r="821" ht="36" customHeight="1" spans="1:9">
      <c r="A821" s="346">
        <v>2110704</v>
      </c>
      <c r="B821" s="341" t="s">
        <v>756</v>
      </c>
      <c r="C821" s="206">
        <v>0</v>
      </c>
      <c r="D821" s="206">
        <v>0</v>
      </c>
      <c r="E821" s="206">
        <v>0</v>
      </c>
      <c r="F821" s="393">
        <f t="shared" si="48"/>
        <v>0</v>
      </c>
      <c r="G821" s="393">
        <f t="shared" si="49"/>
        <v>0</v>
      </c>
      <c r="H821" s="530" t="str">
        <f t="shared" si="50"/>
        <v>否</v>
      </c>
      <c r="I821" s="531" t="str">
        <f t="shared" si="51"/>
        <v>项</v>
      </c>
    </row>
    <row r="822" ht="18" customHeight="1" spans="1:9">
      <c r="A822" s="346">
        <v>2110799</v>
      </c>
      <c r="B822" s="341" t="s">
        <v>757</v>
      </c>
      <c r="C822" s="206">
        <v>15</v>
      </c>
      <c r="D822" s="206">
        <v>0</v>
      </c>
      <c r="E822" s="206">
        <v>16</v>
      </c>
      <c r="F822" s="393">
        <f t="shared" si="48"/>
        <v>106.666666666667</v>
      </c>
      <c r="G822" s="393">
        <f t="shared" si="49"/>
        <v>0</v>
      </c>
      <c r="H822" s="530" t="str">
        <f t="shared" si="50"/>
        <v>是</v>
      </c>
      <c r="I822" s="531" t="str">
        <f t="shared" si="51"/>
        <v>项</v>
      </c>
    </row>
    <row r="823" ht="37.5" customHeight="1" spans="1:9">
      <c r="A823" s="346">
        <v>21108</v>
      </c>
      <c r="B823" s="202" t="s">
        <v>758</v>
      </c>
      <c r="C823" s="147">
        <f>SUM(C824:C825)</f>
        <v>0</v>
      </c>
      <c r="D823" s="147">
        <f>SUM(D824:D825)</f>
        <v>0</v>
      </c>
      <c r="E823" s="147">
        <f>SUM(E824:E825)</f>
        <v>0</v>
      </c>
      <c r="F823" s="393">
        <f t="shared" si="48"/>
        <v>0</v>
      </c>
      <c r="G823" s="393">
        <f t="shared" si="49"/>
        <v>0</v>
      </c>
      <c r="H823" s="530" t="str">
        <f t="shared" si="50"/>
        <v>否</v>
      </c>
      <c r="I823" s="531" t="str">
        <f t="shared" si="51"/>
        <v>款</v>
      </c>
    </row>
    <row r="824" ht="36" customHeight="1" spans="1:9">
      <c r="A824" s="346">
        <v>2110804</v>
      </c>
      <c r="B824" s="341" t="s">
        <v>759</v>
      </c>
      <c r="C824" s="206">
        <v>0</v>
      </c>
      <c r="D824" s="206">
        <v>0</v>
      </c>
      <c r="E824" s="206">
        <v>0</v>
      </c>
      <c r="F824" s="393">
        <f t="shared" si="48"/>
        <v>0</v>
      </c>
      <c r="G824" s="393">
        <f t="shared" si="49"/>
        <v>0</v>
      </c>
      <c r="H824" s="530" t="str">
        <f t="shared" si="50"/>
        <v>否</v>
      </c>
      <c r="I824" s="531" t="str">
        <f t="shared" si="51"/>
        <v>项</v>
      </c>
    </row>
    <row r="825" ht="36" customHeight="1" spans="1:9">
      <c r="A825" s="346">
        <v>2110899</v>
      </c>
      <c r="B825" s="341" t="s">
        <v>760</v>
      </c>
      <c r="C825" s="206">
        <v>0</v>
      </c>
      <c r="D825" s="206">
        <v>0</v>
      </c>
      <c r="E825" s="206">
        <v>0</v>
      </c>
      <c r="F825" s="393">
        <f t="shared" si="48"/>
        <v>0</v>
      </c>
      <c r="G825" s="393">
        <f t="shared" si="49"/>
        <v>0</v>
      </c>
      <c r="H825" s="530" t="str">
        <f t="shared" si="50"/>
        <v>否</v>
      </c>
      <c r="I825" s="531" t="str">
        <f t="shared" si="51"/>
        <v>项</v>
      </c>
    </row>
    <row r="826" ht="37.5" customHeight="1" spans="1:9">
      <c r="A826" s="346">
        <v>21109</v>
      </c>
      <c r="B826" s="202" t="s">
        <v>761</v>
      </c>
      <c r="C826" s="147">
        <f>C827</f>
        <v>0</v>
      </c>
      <c r="D826" s="147">
        <f>D827</f>
        <v>0</v>
      </c>
      <c r="E826" s="147">
        <f>E827</f>
        <v>0</v>
      </c>
      <c r="F826" s="393">
        <f t="shared" si="48"/>
        <v>0</v>
      </c>
      <c r="G826" s="393">
        <f t="shared" si="49"/>
        <v>0</v>
      </c>
      <c r="H826" s="530" t="str">
        <f t="shared" si="50"/>
        <v>否</v>
      </c>
      <c r="I826" s="531" t="str">
        <f t="shared" si="51"/>
        <v>款</v>
      </c>
    </row>
    <row r="827" ht="36" customHeight="1" spans="1:9">
      <c r="A827" s="534">
        <v>2110901</v>
      </c>
      <c r="B827" s="537" t="s">
        <v>761</v>
      </c>
      <c r="C827" s="206">
        <v>0</v>
      </c>
      <c r="D827" s="206">
        <v>0</v>
      </c>
      <c r="E827" s="206">
        <v>0</v>
      </c>
      <c r="F827" s="393">
        <f t="shared" si="48"/>
        <v>0</v>
      </c>
      <c r="G827" s="393">
        <f t="shared" si="49"/>
        <v>0</v>
      </c>
      <c r="H827" s="530" t="str">
        <f t="shared" si="50"/>
        <v>否</v>
      </c>
      <c r="I827" s="531" t="str">
        <f t="shared" si="51"/>
        <v>项</v>
      </c>
    </row>
    <row r="828" ht="18" customHeight="1" spans="1:9">
      <c r="A828" s="346">
        <v>21110</v>
      </c>
      <c r="B828" s="202" t="s">
        <v>762</v>
      </c>
      <c r="C828" s="147">
        <f>C829</f>
        <v>36</v>
      </c>
      <c r="D828" s="147">
        <f>D829</f>
        <v>0</v>
      </c>
      <c r="E828" s="147">
        <f>E829</f>
        <v>0</v>
      </c>
      <c r="F828" s="393">
        <f t="shared" si="48"/>
        <v>0</v>
      </c>
      <c r="G828" s="393">
        <f t="shared" si="49"/>
        <v>0</v>
      </c>
      <c r="H828" s="530" t="str">
        <f t="shared" si="50"/>
        <v>是</v>
      </c>
      <c r="I828" s="531" t="str">
        <f t="shared" si="51"/>
        <v>款</v>
      </c>
    </row>
    <row r="829" ht="18" customHeight="1" spans="1:9">
      <c r="A829" s="534">
        <v>2111001</v>
      </c>
      <c r="B829" s="537" t="s">
        <v>762</v>
      </c>
      <c r="C829" s="206">
        <v>36</v>
      </c>
      <c r="D829" s="206">
        <v>0</v>
      </c>
      <c r="E829" s="206">
        <v>0</v>
      </c>
      <c r="F829" s="393">
        <f t="shared" si="48"/>
        <v>0</v>
      </c>
      <c r="G829" s="393">
        <f t="shared" si="49"/>
        <v>0</v>
      </c>
      <c r="H829" s="530" t="str">
        <f t="shared" si="50"/>
        <v>是</v>
      </c>
      <c r="I829" s="531" t="str">
        <f t="shared" si="51"/>
        <v>项</v>
      </c>
    </row>
    <row r="830" ht="18" customHeight="1" spans="1:9">
      <c r="A830" s="346">
        <v>21111</v>
      </c>
      <c r="B830" s="202" t="s">
        <v>763</v>
      </c>
      <c r="C830" s="147">
        <f>SUM(C831:C835)</f>
        <v>5</v>
      </c>
      <c r="D830" s="147">
        <f>SUM(D831:D835)</f>
        <v>0</v>
      </c>
      <c r="E830" s="147">
        <f>SUM(E831:E835)</f>
        <v>18</v>
      </c>
      <c r="F830" s="393">
        <f t="shared" si="48"/>
        <v>360</v>
      </c>
      <c r="G830" s="393">
        <f t="shared" si="49"/>
        <v>0</v>
      </c>
      <c r="H830" s="530" t="str">
        <f t="shared" si="50"/>
        <v>是</v>
      </c>
      <c r="I830" s="531" t="str">
        <f t="shared" si="51"/>
        <v>款</v>
      </c>
    </row>
    <row r="831" ht="18" customHeight="1" spans="1:9">
      <c r="A831" s="346">
        <v>2111101</v>
      </c>
      <c r="B831" s="341" t="s">
        <v>764</v>
      </c>
      <c r="C831" s="206">
        <v>0</v>
      </c>
      <c r="D831" s="206">
        <v>0</v>
      </c>
      <c r="E831" s="206">
        <v>5</v>
      </c>
      <c r="F831" s="393">
        <f t="shared" si="48"/>
        <v>0</v>
      </c>
      <c r="G831" s="393">
        <f t="shared" si="49"/>
        <v>0</v>
      </c>
      <c r="H831" s="530" t="str">
        <f t="shared" si="50"/>
        <v>是</v>
      </c>
      <c r="I831" s="531" t="str">
        <f t="shared" si="51"/>
        <v>项</v>
      </c>
    </row>
    <row r="832" ht="36" customHeight="1" spans="1:9">
      <c r="A832" s="346">
        <v>2111102</v>
      </c>
      <c r="B832" s="341" t="s">
        <v>765</v>
      </c>
      <c r="C832" s="206">
        <v>0</v>
      </c>
      <c r="D832" s="206">
        <v>0</v>
      </c>
      <c r="E832" s="206">
        <v>0</v>
      </c>
      <c r="F832" s="393">
        <f t="shared" si="48"/>
        <v>0</v>
      </c>
      <c r="G832" s="393">
        <f t="shared" si="49"/>
        <v>0</v>
      </c>
      <c r="H832" s="530" t="str">
        <f t="shared" si="50"/>
        <v>否</v>
      </c>
      <c r="I832" s="531" t="str">
        <f t="shared" si="51"/>
        <v>项</v>
      </c>
    </row>
    <row r="833" ht="18" customHeight="1" spans="1:9">
      <c r="A833" s="346">
        <v>2111103</v>
      </c>
      <c r="B833" s="341" t="s">
        <v>766</v>
      </c>
      <c r="C833" s="206">
        <v>5</v>
      </c>
      <c r="D833" s="206">
        <v>0</v>
      </c>
      <c r="E833" s="206">
        <v>13</v>
      </c>
      <c r="F833" s="393">
        <f t="shared" si="48"/>
        <v>260</v>
      </c>
      <c r="G833" s="393">
        <f t="shared" si="49"/>
        <v>0</v>
      </c>
      <c r="H833" s="530" t="str">
        <f t="shared" si="50"/>
        <v>是</v>
      </c>
      <c r="I833" s="531" t="str">
        <f t="shared" si="51"/>
        <v>项</v>
      </c>
    </row>
    <row r="834" ht="36" customHeight="1" spans="1:9">
      <c r="A834" s="346">
        <v>2111104</v>
      </c>
      <c r="B834" s="341" t="s">
        <v>767</v>
      </c>
      <c r="C834" s="206">
        <v>0</v>
      </c>
      <c r="D834" s="206">
        <v>0</v>
      </c>
      <c r="E834" s="206">
        <v>0</v>
      </c>
      <c r="F834" s="393">
        <f t="shared" si="48"/>
        <v>0</v>
      </c>
      <c r="G834" s="393">
        <f t="shared" si="49"/>
        <v>0</v>
      </c>
      <c r="H834" s="530" t="str">
        <f t="shared" si="50"/>
        <v>否</v>
      </c>
      <c r="I834" s="531" t="str">
        <f t="shared" si="51"/>
        <v>项</v>
      </c>
    </row>
    <row r="835" ht="36" customHeight="1" spans="1:9">
      <c r="A835" s="346">
        <v>2111199</v>
      </c>
      <c r="B835" s="341" t="s">
        <v>768</v>
      </c>
      <c r="C835" s="206">
        <v>0</v>
      </c>
      <c r="D835" s="206">
        <v>0</v>
      </c>
      <c r="E835" s="206">
        <v>0</v>
      </c>
      <c r="F835" s="393">
        <f t="shared" si="48"/>
        <v>0</v>
      </c>
      <c r="G835" s="393">
        <f t="shared" si="49"/>
        <v>0</v>
      </c>
      <c r="H835" s="530" t="str">
        <f t="shared" si="50"/>
        <v>否</v>
      </c>
      <c r="I835" s="531" t="str">
        <f t="shared" si="51"/>
        <v>项</v>
      </c>
    </row>
    <row r="836" ht="37.5" customHeight="1" spans="1:9">
      <c r="A836" s="346">
        <v>21112</v>
      </c>
      <c r="B836" s="202" t="s">
        <v>769</v>
      </c>
      <c r="C836" s="147"/>
      <c r="D836" s="147">
        <f>SUM(D837:D838)</f>
        <v>0</v>
      </c>
      <c r="E836" s="147">
        <f>SUM(E837:E838)</f>
        <v>0</v>
      </c>
      <c r="F836" s="393">
        <f t="shared" si="48"/>
        <v>0</v>
      </c>
      <c r="G836" s="393">
        <f t="shared" si="49"/>
        <v>0</v>
      </c>
      <c r="H836" s="530" t="str">
        <f t="shared" si="50"/>
        <v>否</v>
      </c>
      <c r="I836" s="531" t="str">
        <f t="shared" si="51"/>
        <v>款</v>
      </c>
    </row>
    <row r="837" ht="36" customHeight="1" spans="1:9">
      <c r="A837" s="535">
        <v>2111201</v>
      </c>
      <c r="B837" s="341" t="s">
        <v>770</v>
      </c>
      <c r="C837" s="206">
        <v>0</v>
      </c>
      <c r="D837" s="206">
        <v>0</v>
      </c>
      <c r="E837" s="206">
        <v>0</v>
      </c>
      <c r="F837" s="393">
        <f t="shared" si="48"/>
        <v>0</v>
      </c>
      <c r="G837" s="393">
        <f t="shared" si="49"/>
        <v>0</v>
      </c>
      <c r="H837" s="530" t="str">
        <f t="shared" si="50"/>
        <v>否</v>
      </c>
      <c r="I837" s="531" t="str">
        <f t="shared" si="51"/>
        <v>项</v>
      </c>
    </row>
    <row r="838" ht="36" customHeight="1" spans="1:9">
      <c r="A838" s="535">
        <v>2111299</v>
      </c>
      <c r="B838" s="341" t="s">
        <v>771</v>
      </c>
      <c r="C838" s="206"/>
      <c r="D838" s="206">
        <v>0</v>
      </c>
      <c r="E838" s="206">
        <v>0</v>
      </c>
      <c r="F838" s="393">
        <f t="shared" ref="F838:F901" si="52">IFERROR(IF(C838&lt;0,"",IFERROR(E838/C838,0))*100,0)</f>
        <v>0</v>
      </c>
      <c r="G838" s="393">
        <f t="shared" ref="G838:G901" si="53">IFERROR(IF(D838&lt;0,"",IFERROR(E838/D838,0))*100,0)</f>
        <v>0</v>
      </c>
      <c r="H838" s="530" t="str">
        <f t="shared" ref="H838:H901" si="54">IF(LEN(A838)=3,"是",IF(B838&lt;&gt;"",IF(SUM(C838:E838)&lt;&gt;0,"是","否"),"是"))</f>
        <v>否</v>
      </c>
      <c r="I838" s="531" t="str">
        <f t="shared" ref="I838:I901" si="55">IF(LEN(A838)=3,"类",IF(LEN(A838)=5,"款","项"))</f>
        <v>项</v>
      </c>
    </row>
    <row r="839" ht="37.5" customHeight="1" spans="1:9">
      <c r="A839" s="346">
        <v>21113</v>
      </c>
      <c r="B839" s="202" t="s">
        <v>772</v>
      </c>
      <c r="C839" s="147">
        <f>C840</f>
        <v>0</v>
      </c>
      <c r="D839" s="147">
        <f>D840</f>
        <v>0</v>
      </c>
      <c r="E839" s="147">
        <f>E840</f>
        <v>0</v>
      </c>
      <c r="F839" s="393">
        <f t="shared" si="52"/>
        <v>0</v>
      </c>
      <c r="G839" s="393">
        <f t="shared" si="53"/>
        <v>0</v>
      </c>
      <c r="H839" s="530" t="str">
        <f t="shared" si="54"/>
        <v>否</v>
      </c>
      <c r="I839" s="531" t="str">
        <f t="shared" si="55"/>
        <v>款</v>
      </c>
    </row>
    <row r="840" ht="36" customHeight="1" spans="1:9">
      <c r="A840" s="535">
        <v>2111301</v>
      </c>
      <c r="B840" s="341" t="s">
        <v>772</v>
      </c>
      <c r="C840" s="206">
        <v>0</v>
      </c>
      <c r="D840" s="206">
        <v>0</v>
      </c>
      <c r="E840" s="206">
        <v>0</v>
      </c>
      <c r="F840" s="393">
        <f t="shared" si="52"/>
        <v>0</v>
      </c>
      <c r="G840" s="393">
        <f t="shared" si="53"/>
        <v>0</v>
      </c>
      <c r="H840" s="530" t="str">
        <f t="shared" si="54"/>
        <v>否</v>
      </c>
      <c r="I840" s="531" t="str">
        <f t="shared" si="55"/>
        <v>项</v>
      </c>
    </row>
    <row r="841" ht="37.5" customHeight="1" spans="1:9">
      <c r="A841" s="346">
        <v>21114</v>
      </c>
      <c r="B841" s="202" t="s">
        <v>773</v>
      </c>
      <c r="C841" s="147">
        <f>SUM(C842:C851)</f>
        <v>0</v>
      </c>
      <c r="D841" s="147">
        <f>SUM(D842:D851)</f>
        <v>0</v>
      </c>
      <c r="E841" s="147">
        <f>SUM(E842:E851)</f>
        <v>0</v>
      </c>
      <c r="F841" s="393">
        <f t="shared" si="52"/>
        <v>0</v>
      </c>
      <c r="G841" s="393">
        <f t="shared" si="53"/>
        <v>0</v>
      </c>
      <c r="H841" s="530" t="str">
        <f t="shared" si="54"/>
        <v>否</v>
      </c>
      <c r="I841" s="531" t="str">
        <f t="shared" si="55"/>
        <v>款</v>
      </c>
    </row>
    <row r="842" ht="36" customHeight="1" spans="1:9">
      <c r="A842" s="346">
        <v>2111401</v>
      </c>
      <c r="B842" s="341" t="s">
        <v>187</v>
      </c>
      <c r="C842" s="206">
        <v>0</v>
      </c>
      <c r="D842" s="206">
        <v>0</v>
      </c>
      <c r="E842" s="206">
        <v>0</v>
      </c>
      <c r="F842" s="393">
        <f t="shared" si="52"/>
        <v>0</v>
      </c>
      <c r="G842" s="393">
        <f t="shared" si="53"/>
        <v>0</v>
      </c>
      <c r="H842" s="530" t="str">
        <f t="shared" si="54"/>
        <v>否</v>
      </c>
      <c r="I842" s="531" t="str">
        <f t="shared" si="55"/>
        <v>项</v>
      </c>
    </row>
    <row r="843" ht="36" customHeight="1" spans="1:9">
      <c r="A843" s="346">
        <v>2111402</v>
      </c>
      <c r="B843" s="341" t="s">
        <v>188</v>
      </c>
      <c r="C843" s="206">
        <v>0</v>
      </c>
      <c r="D843" s="206">
        <v>0</v>
      </c>
      <c r="E843" s="206">
        <v>0</v>
      </c>
      <c r="F843" s="393">
        <f t="shared" si="52"/>
        <v>0</v>
      </c>
      <c r="G843" s="393">
        <f t="shared" si="53"/>
        <v>0</v>
      </c>
      <c r="H843" s="530" t="str">
        <f t="shared" si="54"/>
        <v>否</v>
      </c>
      <c r="I843" s="531" t="str">
        <f t="shared" si="55"/>
        <v>项</v>
      </c>
    </row>
    <row r="844" ht="36" customHeight="1" spans="1:9">
      <c r="A844" s="346">
        <v>2111403</v>
      </c>
      <c r="B844" s="341" t="s">
        <v>189</v>
      </c>
      <c r="C844" s="206">
        <v>0</v>
      </c>
      <c r="D844" s="206">
        <v>0</v>
      </c>
      <c r="E844" s="206">
        <v>0</v>
      </c>
      <c r="F844" s="393">
        <f t="shared" si="52"/>
        <v>0</v>
      </c>
      <c r="G844" s="393">
        <f t="shared" si="53"/>
        <v>0</v>
      </c>
      <c r="H844" s="530" t="str">
        <f t="shared" si="54"/>
        <v>否</v>
      </c>
      <c r="I844" s="531" t="str">
        <f t="shared" si="55"/>
        <v>项</v>
      </c>
    </row>
    <row r="845" ht="36" customHeight="1" spans="1:9">
      <c r="A845" s="346">
        <v>2111406</v>
      </c>
      <c r="B845" s="341" t="s">
        <v>774</v>
      </c>
      <c r="C845" s="206">
        <v>0</v>
      </c>
      <c r="D845" s="206">
        <v>0</v>
      </c>
      <c r="E845" s="206">
        <v>0</v>
      </c>
      <c r="F845" s="393">
        <f t="shared" si="52"/>
        <v>0</v>
      </c>
      <c r="G845" s="393">
        <f t="shared" si="53"/>
        <v>0</v>
      </c>
      <c r="H845" s="530" t="str">
        <f t="shared" si="54"/>
        <v>否</v>
      </c>
      <c r="I845" s="531" t="str">
        <f t="shared" si="55"/>
        <v>项</v>
      </c>
    </row>
    <row r="846" ht="36" customHeight="1" spans="1:9">
      <c r="A846" s="346">
        <v>2111407</v>
      </c>
      <c r="B846" s="341" t="s">
        <v>775</v>
      </c>
      <c r="C846" s="206">
        <v>0</v>
      </c>
      <c r="D846" s="206">
        <v>0</v>
      </c>
      <c r="E846" s="206">
        <v>0</v>
      </c>
      <c r="F846" s="393">
        <f t="shared" si="52"/>
        <v>0</v>
      </c>
      <c r="G846" s="393">
        <f t="shared" si="53"/>
        <v>0</v>
      </c>
      <c r="H846" s="530" t="str">
        <f t="shared" si="54"/>
        <v>否</v>
      </c>
      <c r="I846" s="531" t="str">
        <f t="shared" si="55"/>
        <v>项</v>
      </c>
    </row>
    <row r="847" ht="36" customHeight="1" spans="1:9">
      <c r="A847" s="346">
        <v>2111408</v>
      </c>
      <c r="B847" s="341" t="s">
        <v>776</v>
      </c>
      <c r="C847" s="206">
        <v>0</v>
      </c>
      <c r="D847" s="206">
        <v>0</v>
      </c>
      <c r="E847" s="206">
        <v>0</v>
      </c>
      <c r="F847" s="393">
        <f t="shared" si="52"/>
        <v>0</v>
      </c>
      <c r="G847" s="393">
        <f t="shared" si="53"/>
        <v>0</v>
      </c>
      <c r="H847" s="530" t="str">
        <f t="shared" si="54"/>
        <v>否</v>
      </c>
      <c r="I847" s="531" t="str">
        <f t="shared" si="55"/>
        <v>项</v>
      </c>
    </row>
    <row r="848" ht="36" customHeight="1" spans="1:9">
      <c r="A848" s="346">
        <v>2111411</v>
      </c>
      <c r="B848" s="341" t="s">
        <v>227</v>
      </c>
      <c r="C848" s="206">
        <v>0</v>
      </c>
      <c r="D848" s="206">
        <v>0</v>
      </c>
      <c r="E848" s="206">
        <v>0</v>
      </c>
      <c r="F848" s="393">
        <f t="shared" si="52"/>
        <v>0</v>
      </c>
      <c r="G848" s="393">
        <f t="shared" si="53"/>
        <v>0</v>
      </c>
      <c r="H848" s="530" t="str">
        <f t="shared" si="54"/>
        <v>否</v>
      </c>
      <c r="I848" s="531" t="str">
        <f t="shared" si="55"/>
        <v>项</v>
      </c>
    </row>
    <row r="849" ht="36" customHeight="1" spans="1:14">
      <c r="A849" s="346">
        <v>2111413</v>
      </c>
      <c r="B849" s="341" t="s">
        <v>777</v>
      </c>
      <c r="C849" s="206">
        <v>0</v>
      </c>
      <c r="D849" s="206">
        <v>0</v>
      </c>
      <c r="E849" s="206">
        <v>0</v>
      </c>
      <c r="F849" s="393">
        <f t="shared" si="52"/>
        <v>0</v>
      </c>
      <c r="G849" s="393">
        <f t="shared" si="53"/>
        <v>0</v>
      </c>
      <c r="H849" s="530" t="str">
        <f t="shared" si="54"/>
        <v>否</v>
      </c>
      <c r="I849" s="531" t="str">
        <f t="shared" si="55"/>
        <v>项</v>
      </c>
    </row>
    <row r="850" ht="36" customHeight="1" spans="1:14">
      <c r="A850" s="346">
        <v>2111450</v>
      </c>
      <c r="B850" s="341" t="s">
        <v>196</v>
      </c>
      <c r="C850" s="206">
        <v>0</v>
      </c>
      <c r="D850" s="206">
        <v>0</v>
      </c>
      <c r="E850" s="206">
        <v>0</v>
      </c>
      <c r="F850" s="393">
        <f t="shared" si="52"/>
        <v>0</v>
      </c>
      <c r="G850" s="393">
        <f t="shared" si="53"/>
        <v>0</v>
      </c>
      <c r="H850" s="530" t="str">
        <f t="shared" si="54"/>
        <v>否</v>
      </c>
      <c r="I850" s="531" t="str">
        <f t="shared" si="55"/>
        <v>项</v>
      </c>
    </row>
    <row r="851" ht="36" customHeight="1" spans="1:14">
      <c r="A851" s="346">
        <v>2111499</v>
      </c>
      <c r="B851" s="341" t="s">
        <v>778</v>
      </c>
      <c r="C851" s="206">
        <v>0</v>
      </c>
      <c r="D851" s="206">
        <v>0</v>
      </c>
      <c r="E851" s="206">
        <v>0</v>
      </c>
      <c r="F851" s="393">
        <f t="shared" si="52"/>
        <v>0</v>
      </c>
      <c r="G851" s="393">
        <f t="shared" si="53"/>
        <v>0</v>
      </c>
      <c r="H851" s="530" t="str">
        <f t="shared" si="54"/>
        <v>否</v>
      </c>
      <c r="I851" s="531" t="str">
        <f t="shared" si="55"/>
        <v>项</v>
      </c>
    </row>
    <row r="852" ht="37.5" customHeight="1" spans="1:14">
      <c r="A852" s="346">
        <v>21199</v>
      </c>
      <c r="B852" s="202" t="s">
        <v>779</v>
      </c>
      <c r="C852" s="147">
        <f>C853</f>
        <v>0</v>
      </c>
      <c r="D852" s="147">
        <f>D853</f>
        <v>0</v>
      </c>
      <c r="E852" s="147">
        <f>E853</f>
        <v>0</v>
      </c>
      <c r="F852" s="393">
        <f t="shared" si="52"/>
        <v>0</v>
      </c>
      <c r="G852" s="393">
        <f t="shared" si="53"/>
        <v>0</v>
      </c>
      <c r="H852" s="530" t="str">
        <f t="shared" si="54"/>
        <v>否</v>
      </c>
      <c r="I852" s="531" t="str">
        <f t="shared" si="55"/>
        <v>款</v>
      </c>
    </row>
    <row r="853" ht="36" customHeight="1" spans="1:14">
      <c r="A853" s="535">
        <v>2119999</v>
      </c>
      <c r="B853" s="341" t="s">
        <v>779</v>
      </c>
      <c r="C853" s="206">
        <v>0</v>
      </c>
      <c r="D853" s="206">
        <v>0</v>
      </c>
      <c r="E853" s="206">
        <v>0</v>
      </c>
      <c r="F853" s="393">
        <f t="shared" si="52"/>
        <v>0</v>
      </c>
      <c r="G853" s="393">
        <f t="shared" si="53"/>
        <v>0</v>
      </c>
      <c r="H853" s="530" t="str">
        <f t="shared" si="54"/>
        <v>否</v>
      </c>
      <c r="I853" s="531" t="str">
        <f t="shared" si="55"/>
        <v>项</v>
      </c>
    </row>
    <row r="854" ht="18" customHeight="1" spans="1:14">
      <c r="A854" s="529">
        <v>212</v>
      </c>
      <c r="B854" s="469" t="s">
        <v>148</v>
      </c>
      <c r="C854" s="216">
        <f>SUM(C855,C866,C868,C871,C873,C875)</f>
        <v>3194</v>
      </c>
      <c r="D854" s="216">
        <f>SUM(D855,D866,D868,D871,D873,D875)</f>
        <v>4402</v>
      </c>
      <c r="E854" s="216">
        <f>SUM(E855,E866,E868,E871,E873,E875)</f>
        <v>4312</v>
      </c>
      <c r="F854" s="389">
        <f t="shared" si="52"/>
        <v>135.003130870382</v>
      </c>
      <c r="G854" s="389">
        <f t="shared" si="53"/>
        <v>97.955474784189</v>
      </c>
      <c r="H854" s="530" t="str">
        <f t="shared" si="54"/>
        <v>是</v>
      </c>
      <c r="I854" s="531" t="str">
        <f t="shared" si="55"/>
        <v>类</v>
      </c>
      <c r="K854" s="411"/>
      <c r="N854" s="411"/>
    </row>
    <row r="855" ht="18" customHeight="1" spans="1:14">
      <c r="A855" s="346">
        <v>21201</v>
      </c>
      <c r="B855" s="202" t="s">
        <v>780</v>
      </c>
      <c r="C855" s="147">
        <f>SUM(C856:C865)</f>
        <v>1052</v>
      </c>
      <c r="D855" s="147">
        <f>SUM(D856:D865)</f>
        <v>1551</v>
      </c>
      <c r="E855" s="147">
        <f>SUM(E856:E865)</f>
        <v>1151</v>
      </c>
      <c r="F855" s="393">
        <f t="shared" si="52"/>
        <v>109.410646387833</v>
      </c>
      <c r="G855" s="393">
        <f t="shared" si="53"/>
        <v>74.2101869761444</v>
      </c>
      <c r="H855" s="530" t="str">
        <f t="shared" si="54"/>
        <v>是</v>
      </c>
      <c r="I855" s="531" t="str">
        <f t="shared" si="55"/>
        <v>款</v>
      </c>
    </row>
    <row r="856" ht="18" customHeight="1" spans="1:14">
      <c r="A856" s="346">
        <v>2120101</v>
      </c>
      <c r="B856" s="341" t="s">
        <v>187</v>
      </c>
      <c r="C856" s="206">
        <v>231</v>
      </c>
      <c r="D856" s="206">
        <v>997</v>
      </c>
      <c r="E856" s="206">
        <v>592</v>
      </c>
      <c r="F856" s="393">
        <f t="shared" si="52"/>
        <v>256.277056277056</v>
      </c>
      <c r="G856" s="393">
        <f t="shared" si="53"/>
        <v>59.3781344032096</v>
      </c>
      <c r="H856" s="530" t="str">
        <f t="shared" si="54"/>
        <v>是</v>
      </c>
      <c r="I856" s="531" t="str">
        <f t="shared" si="55"/>
        <v>项</v>
      </c>
    </row>
    <row r="857" ht="36" customHeight="1" spans="1:14">
      <c r="A857" s="346">
        <v>2120102</v>
      </c>
      <c r="B857" s="341" t="s">
        <v>188</v>
      </c>
      <c r="C857" s="206">
        <v>0</v>
      </c>
      <c r="D857" s="206">
        <v>0</v>
      </c>
      <c r="E857" s="206">
        <v>0</v>
      </c>
      <c r="F857" s="393">
        <f t="shared" si="52"/>
        <v>0</v>
      </c>
      <c r="G857" s="393">
        <f t="shared" si="53"/>
        <v>0</v>
      </c>
      <c r="H857" s="530" t="str">
        <f t="shared" si="54"/>
        <v>否</v>
      </c>
      <c r="I857" s="531" t="str">
        <f t="shared" si="55"/>
        <v>项</v>
      </c>
    </row>
    <row r="858" ht="36" customHeight="1" spans="1:14">
      <c r="A858" s="346">
        <v>2120103</v>
      </c>
      <c r="B858" s="341" t="s">
        <v>189</v>
      </c>
      <c r="C858" s="206">
        <v>0</v>
      </c>
      <c r="D858" s="206">
        <v>0</v>
      </c>
      <c r="E858" s="206">
        <v>0</v>
      </c>
      <c r="F858" s="393">
        <f t="shared" si="52"/>
        <v>0</v>
      </c>
      <c r="G858" s="393">
        <f t="shared" si="53"/>
        <v>0</v>
      </c>
      <c r="H858" s="530" t="str">
        <f t="shared" si="54"/>
        <v>否</v>
      </c>
      <c r="I858" s="531" t="str">
        <f t="shared" si="55"/>
        <v>项</v>
      </c>
    </row>
    <row r="859" ht="18" customHeight="1" spans="1:14">
      <c r="A859" s="346">
        <v>2120104</v>
      </c>
      <c r="B859" s="341" t="s">
        <v>781</v>
      </c>
      <c r="C859" s="206">
        <v>504</v>
      </c>
      <c r="D859" s="206">
        <v>195</v>
      </c>
      <c r="E859" s="206">
        <v>194</v>
      </c>
      <c r="F859" s="393">
        <f t="shared" si="52"/>
        <v>38.4920634920635</v>
      </c>
      <c r="G859" s="393">
        <f t="shared" si="53"/>
        <v>99.4871794871795</v>
      </c>
      <c r="H859" s="530" t="str">
        <f t="shared" si="54"/>
        <v>是</v>
      </c>
      <c r="I859" s="531" t="str">
        <f t="shared" si="55"/>
        <v>项</v>
      </c>
    </row>
    <row r="860" ht="36" customHeight="1" spans="1:14">
      <c r="A860" s="346">
        <v>2120105</v>
      </c>
      <c r="B860" s="341" t="s">
        <v>782</v>
      </c>
      <c r="C860" s="206">
        <v>0</v>
      </c>
      <c r="D860" s="206">
        <v>0</v>
      </c>
      <c r="E860" s="206">
        <v>0</v>
      </c>
      <c r="F860" s="393">
        <f t="shared" si="52"/>
        <v>0</v>
      </c>
      <c r="G860" s="393">
        <f t="shared" si="53"/>
        <v>0</v>
      </c>
      <c r="H860" s="530" t="str">
        <f t="shared" si="54"/>
        <v>否</v>
      </c>
      <c r="I860" s="531" t="str">
        <f t="shared" si="55"/>
        <v>项</v>
      </c>
    </row>
    <row r="861" ht="36" customHeight="1" spans="1:14">
      <c r="A861" s="346">
        <v>2120106</v>
      </c>
      <c r="B861" s="341" t="s">
        <v>783</v>
      </c>
      <c r="C861" s="206">
        <v>0</v>
      </c>
      <c r="D861" s="206">
        <v>0</v>
      </c>
      <c r="E861" s="206">
        <v>0</v>
      </c>
      <c r="F861" s="393">
        <f t="shared" si="52"/>
        <v>0</v>
      </c>
      <c r="G861" s="393">
        <f t="shared" si="53"/>
        <v>0</v>
      </c>
      <c r="H861" s="530" t="str">
        <f t="shared" si="54"/>
        <v>否</v>
      </c>
      <c r="I861" s="531" t="str">
        <f t="shared" si="55"/>
        <v>项</v>
      </c>
    </row>
    <row r="862" ht="36" customHeight="1" spans="1:14">
      <c r="A862" s="346">
        <v>2120107</v>
      </c>
      <c r="B862" s="341" t="s">
        <v>784</v>
      </c>
      <c r="C862" s="206">
        <v>0</v>
      </c>
      <c r="D862" s="206">
        <v>0</v>
      </c>
      <c r="E862" s="206">
        <v>0</v>
      </c>
      <c r="F862" s="393">
        <f t="shared" si="52"/>
        <v>0</v>
      </c>
      <c r="G862" s="393">
        <f t="shared" si="53"/>
        <v>0</v>
      </c>
      <c r="H862" s="530" t="str">
        <f t="shared" si="54"/>
        <v>否</v>
      </c>
      <c r="I862" s="531" t="str">
        <f t="shared" si="55"/>
        <v>项</v>
      </c>
    </row>
    <row r="863" ht="36" customHeight="1" spans="1:14">
      <c r="A863" s="346">
        <v>2120109</v>
      </c>
      <c r="B863" s="341" t="s">
        <v>785</v>
      </c>
      <c r="C863" s="206">
        <v>0</v>
      </c>
      <c r="D863" s="206">
        <v>0</v>
      </c>
      <c r="E863" s="206">
        <v>0</v>
      </c>
      <c r="F863" s="393">
        <f t="shared" si="52"/>
        <v>0</v>
      </c>
      <c r="G863" s="393">
        <f t="shared" si="53"/>
        <v>0</v>
      </c>
      <c r="H863" s="530" t="str">
        <f t="shared" si="54"/>
        <v>否</v>
      </c>
      <c r="I863" s="531" t="str">
        <f t="shared" si="55"/>
        <v>项</v>
      </c>
    </row>
    <row r="864" ht="36" customHeight="1" spans="1:14">
      <c r="A864" s="346">
        <v>2120110</v>
      </c>
      <c r="B864" s="341" t="s">
        <v>786</v>
      </c>
      <c r="C864" s="206">
        <v>0</v>
      </c>
      <c r="D864" s="206">
        <v>0</v>
      </c>
      <c r="E864" s="206">
        <v>0</v>
      </c>
      <c r="F864" s="393">
        <f t="shared" si="52"/>
        <v>0</v>
      </c>
      <c r="G864" s="393">
        <f t="shared" si="53"/>
        <v>0</v>
      </c>
      <c r="H864" s="530" t="str">
        <f t="shared" si="54"/>
        <v>否</v>
      </c>
      <c r="I864" s="531" t="str">
        <f t="shared" si="55"/>
        <v>项</v>
      </c>
    </row>
    <row r="865" ht="18" customHeight="1" spans="1:14">
      <c r="A865" s="346">
        <v>2120199</v>
      </c>
      <c r="B865" s="341" t="s">
        <v>787</v>
      </c>
      <c r="C865" s="206">
        <v>317</v>
      </c>
      <c r="D865" s="206">
        <v>359</v>
      </c>
      <c r="E865" s="206">
        <v>365</v>
      </c>
      <c r="F865" s="393">
        <f t="shared" si="52"/>
        <v>115.141955835962</v>
      </c>
      <c r="G865" s="393">
        <f t="shared" si="53"/>
        <v>101.671309192201</v>
      </c>
      <c r="H865" s="530" t="str">
        <f t="shared" si="54"/>
        <v>是</v>
      </c>
      <c r="I865" s="531" t="str">
        <f t="shared" si="55"/>
        <v>项</v>
      </c>
    </row>
    <row r="866" ht="18" customHeight="1" spans="1:14">
      <c r="A866" s="346">
        <v>21202</v>
      </c>
      <c r="B866" s="202" t="s">
        <v>788</v>
      </c>
      <c r="C866" s="147">
        <f>C867</f>
        <v>69</v>
      </c>
      <c r="D866" s="147">
        <f>D867</f>
        <v>121</v>
      </c>
      <c r="E866" s="147">
        <f>E867</f>
        <v>201</v>
      </c>
      <c r="F866" s="393">
        <f t="shared" si="52"/>
        <v>291.304347826087</v>
      </c>
      <c r="G866" s="393">
        <f t="shared" si="53"/>
        <v>166.115702479339</v>
      </c>
      <c r="H866" s="530" t="str">
        <f t="shared" si="54"/>
        <v>是</v>
      </c>
      <c r="I866" s="531" t="str">
        <f t="shared" si="55"/>
        <v>款</v>
      </c>
    </row>
    <row r="867" ht="18" customHeight="1" spans="1:14">
      <c r="A867" s="534">
        <v>2120201</v>
      </c>
      <c r="B867" s="537" t="s">
        <v>788</v>
      </c>
      <c r="C867" s="206">
        <v>69</v>
      </c>
      <c r="D867" s="206">
        <v>121</v>
      </c>
      <c r="E867" s="206">
        <v>201</v>
      </c>
      <c r="F867" s="393">
        <f t="shared" si="52"/>
        <v>291.304347826087</v>
      </c>
      <c r="G867" s="393">
        <f t="shared" si="53"/>
        <v>166.115702479339</v>
      </c>
      <c r="H867" s="530" t="str">
        <f t="shared" si="54"/>
        <v>是</v>
      </c>
      <c r="I867" s="531" t="str">
        <f t="shared" si="55"/>
        <v>项</v>
      </c>
    </row>
    <row r="868" ht="18" customHeight="1" spans="1:14">
      <c r="A868" s="346">
        <v>21203</v>
      </c>
      <c r="B868" s="202" t="s">
        <v>789</v>
      </c>
      <c r="C868" s="147">
        <f>SUM(C869:C870)</f>
        <v>910</v>
      </c>
      <c r="D868" s="147">
        <f>SUM(D869:D870)</f>
        <v>724</v>
      </c>
      <c r="E868" s="147">
        <f>SUM(E869:E870)</f>
        <v>1055</v>
      </c>
      <c r="F868" s="393">
        <f t="shared" si="52"/>
        <v>115.934065934066</v>
      </c>
      <c r="G868" s="393">
        <f t="shared" si="53"/>
        <v>145.718232044199</v>
      </c>
      <c r="H868" s="530" t="str">
        <f t="shared" si="54"/>
        <v>是</v>
      </c>
      <c r="I868" s="531" t="str">
        <f t="shared" si="55"/>
        <v>款</v>
      </c>
    </row>
    <row r="869" ht="18" customHeight="1" spans="1:14">
      <c r="A869" s="346">
        <v>2120303</v>
      </c>
      <c r="B869" s="341" t="s">
        <v>790</v>
      </c>
      <c r="C869" s="206">
        <v>-70</v>
      </c>
      <c r="D869" s="206">
        <v>474</v>
      </c>
      <c r="E869" s="206">
        <v>779</v>
      </c>
      <c r="F869" s="393">
        <f t="shared" si="52"/>
        <v>0</v>
      </c>
      <c r="G869" s="393">
        <f t="shared" si="53"/>
        <v>164.345991561181</v>
      </c>
      <c r="H869" s="530" t="str">
        <f t="shared" si="54"/>
        <v>是</v>
      </c>
      <c r="I869" s="531" t="str">
        <f t="shared" si="55"/>
        <v>项</v>
      </c>
    </row>
    <row r="870" ht="18" customHeight="1" spans="1:14">
      <c r="A870" s="346">
        <v>2120399</v>
      </c>
      <c r="B870" s="341" t="s">
        <v>791</v>
      </c>
      <c r="C870" s="206">
        <v>980</v>
      </c>
      <c r="D870" s="206">
        <v>250</v>
      </c>
      <c r="E870" s="206">
        <v>276</v>
      </c>
      <c r="F870" s="393">
        <f t="shared" si="52"/>
        <v>28.1632653061224</v>
      </c>
      <c r="G870" s="393">
        <f t="shared" si="53"/>
        <v>110.4</v>
      </c>
      <c r="H870" s="530" t="str">
        <f t="shared" si="54"/>
        <v>是</v>
      </c>
      <c r="I870" s="531" t="str">
        <f t="shared" si="55"/>
        <v>项</v>
      </c>
    </row>
    <row r="871" ht="18" customHeight="1" spans="1:14">
      <c r="A871" s="346">
        <v>21205</v>
      </c>
      <c r="B871" s="202" t="s">
        <v>792</v>
      </c>
      <c r="C871" s="147">
        <f t="shared" ref="C871:C875" si="56">C872</f>
        <v>957</v>
      </c>
      <c r="D871" s="147">
        <f>D872</f>
        <v>1825</v>
      </c>
      <c r="E871" s="147">
        <f t="shared" ref="E871:E875" si="57">E872</f>
        <v>1729</v>
      </c>
      <c r="F871" s="393">
        <f t="shared" si="52"/>
        <v>180.668756530826</v>
      </c>
      <c r="G871" s="393">
        <f t="shared" si="53"/>
        <v>94.7397260273973</v>
      </c>
      <c r="H871" s="530" t="str">
        <f t="shared" si="54"/>
        <v>是</v>
      </c>
      <c r="I871" s="531" t="str">
        <f t="shared" si="55"/>
        <v>款</v>
      </c>
    </row>
    <row r="872" ht="18" customHeight="1" spans="1:14">
      <c r="A872" s="534">
        <v>2120501</v>
      </c>
      <c r="B872" s="537" t="s">
        <v>792</v>
      </c>
      <c r="C872" s="206">
        <v>957</v>
      </c>
      <c r="D872" s="206">
        <v>1825</v>
      </c>
      <c r="E872" s="206">
        <v>1729</v>
      </c>
      <c r="F872" s="393">
        <f t="shared" si="52"/>
        <v>180.668756530826</v>
      </c>
      <c r="G872" s="393">
        <f t="shared" si="53"/>
        <v>94.7397260273973</v>
      </c>
      <c r="H872" s="530" t="str">
        <f t="shared" si="54"/>
        <v>是</v>
      </c>
      <c r="I872" s="531" t="str">
        <f t="shared" si="55"/>
        <v>项</v>
      </c>
    </row>
    <row r="873" ht="18" customHeight="1" spans="1:14">
      <c r="A873" s="346">
        <v>21206</v>
      </c>
      <c r="B873" s="202" t="s">
        <v>793</v>
      </c>
      <c r="C873" s="147">
        <f t="shared" si="56"/>
        <v>136</v>
      </c>
      <c r="D873" s="147">
        <f>D874</f>
        <v>151</v>
      </c>
      <c r="E873" s="147">
        <f t="shared" si="57"/>
        <v>146</v>
      </c>
      <c r="F873" s="393">
        <f t="shared" si="52"/>
        <v>107.352941176471</v>
      </c>
      <c r="G873" s="393">
        <f t="shared" si="53"/>
        <v>96.6887417218543</v>
      </c>
      <c r="H873" s="530" t="str">
        <f t="shared" si="54"/>
        <v>是</v>
      </c>
      <c r="I873" s="531" t="str">
        <f t="shared" si="55"/>
        <v>款</v>
      </c>
    </row>
    <row r="874" ht="18" customHeight="1" spans="1:14">
      <c r="A874" s="534">
        <v>2120601</v>
      </c>
      <c r="B874" s="537" t="s">
        <v>793</v>
      </c>
      <c r="C874" s="206">
        <v>136</v>
      </c>
      <c r="D874" s="206">
        <v>151</v>
      </c>
      <c r="E874" s="206">
        <v>146</v>
      </c>
      <c r="F874" s="393">
        <f t="shared" si="52"/>
        <v>107.352941176471</v>
      </c>
      <c r="G874" s="393">
        <f t="shared" si="53"/>
        <v>96.6887417218543</v>
      </c>
      <c r="H874" s="530" t="str">
        <f t="shared" si="54"/>
        <v>是</v>
      </c>
      <c r="I874" s="531" t="str">
        <f t="shared" si="55"/>
        <v>项</v>
      </c>
    </row>
    <row r="875" ht="18" customHeight="1" spans="1:14">
      <c r="A875" s="346">
        <v>21299</v>
      </c>
      <c r="B875" s="202" t="s">
        <v>794</v>
      </c>
      <c r="C875" s="147">
        <f t="shared" si="56"/>
        <v>70</v>
      </c>
      <c r="D875" s="147">
        <f>D876</f>
        <v>30</v>
      </c>
      <c r="E875" s="147">
        <f t="shared" si="57"/>
        <v>30</v>
      </c>
      <c r="F875" s="393">
        <f t="shared" si="52"/>
        <v>42.8571428571429</v>
      </c>
      <c r="G875" s="393">
        <f t="shared" si="53"/>
        <v>100</v>
      </c>
      <c r="H875" s="530" t="str">
        <f t="shared" si="54"/>
        <v>是</v>
      </c>
      <c r="I875" s="531" t="str">
        <f t="shared" si="55"/>
        <v>款</v>
      </c>
    </row>
    <row r="876" ht="18" customHeight="1" spans="1:14">
      <c r="A876" s="534">
        <v>2129999</v>
      </c>
      <c r="B876" s="537" t="s">
        <v>794</v>
      </c>
      <c r="C876" s="206">
        <v>70</v>
      </c>
      <c r="D876" s="206">
        <v>30</v>
      </c>
      <c r="E876" s="206">
        <v>30</v>
      </c>
      <c r="F876" s="393">
        <f t="shared" si="52"/>
        <v>42.8571428571429</v>
      </c>
      <c r="G876" s="393">
        <f t="shared" si="53"/>
        <v>100</v>
      </c>
      <c r="H876" s="530" t="str">
        <f t="shared" si="54"/>
        <v>是</v>
      </c>
      <c r="I876" s="531" t="str">
        <f t="shared" si="55"/>
        <v>项</v>
      </c>
    </row>
    <row r="877" ht="18" customHeight="1" spans="1:14">
      <c r="A877" s="529">
        <v>213</v>
      </c>
      <c r="B877" s="469" t="s">
        <v>149</v>
      </c>
      <c r="C877" s="216">
        <f>SUM(C878,C904,C927,C955,C966,C973,C979,C982)</f>
        <v>20150</v>
      </c>
      <c r="D877" s="216">
        <f>SUM(D878,D904,D927,D955,D966,D973,D979,D982)</f>
        <v>12962</v>
      </c>
      <c r="E877" s="216">
        <f>SUM(E878,E904,E927,E955,E966,E973,E979,E982)</f>
        <v>24844</v>
      </c>
      <c r="F877" s="389">
        <f t="shared" si="52"/>
        <v>123.295285359801</v>
      </c>
      <c r="G877" s="389">
        <f t="shared" si="53"/>
        <v>191.66795247647</v>
      </c>
      <c r="H877" s="530" t="str">
        <f t="shared" si="54"/>
        <v>是</v>
      </c>
      <c r="I877" s="531" t="str">
        <f t="shared" si="55"/>
        <v>类</v>
      </c>
      <c r="K877" s="411"/>
      <c r="N877" s="411"/>
    </row>
    <row r="878" ht="18" customHeight="1" spans="1:14">
      <c r="A878" s="346">
        <v>21301</v>
      </c>
      <c r="B878" s="202" t="s">
        <v>795</v>
      </c>
      <c r="C878" s="147">
        <f>SUM(C879:C903)</f>
        <v>9029</v>
      </c>
      <c r="D878" s="147">
        <f>SUM(D879:D903)</f>
        <v>5393</v>
      </c>
      <c r="E878" s="147">
        <f>SUM(E879:E903)</f>
        <v>10256</v>
      </c>
      <c r="F878" s="393">
        <f t="shared" si="52"/>
        <v>113.589544800089</v>
      </c>
      <c r="G878" s="393">
        <f t="shared" si="53"/>
        <v>190.172445763026</v>
      </c>
      <c r="H878" s="530" t="str">
        <f t="shared" si="54"/>
        <v>是</v>
      </c>
      <c r="I878" s="531" t="str">
        <f t="shared" si="55"/>
        <v>款</v>
      </c>
    </row>
    <row r="879" ht="18" customHeight="1" spans="1:14">
      <c r="A879" s="346">
        <v>2130101</v>
      </c>
      <c r="B879" s="341" t="s">
        <v>187</v>
      </c>
      <c r="C879" s="206">
        <v>563</v>
      </c>
      <c r="D879" s="206">
        <v>745</v>
      </c>
      <c r="E879" s="206">
        <v>745</v>
      </c>
      <c r="F879" s="393">
        <f t="shared" si="52"/>
        <v>132.326820603908</v>
      </c>
      <c r="G879" s="393">
        <f t="shared" si="53"/>
        <v>100</v>
      </c>
      <c r="H879" s="530" t="str">
        <f t="shared" si="54"/>
        <v>是</v>
      </c>
      <c r="I879" s="531" t="str">
        <f t="shared" si="55"/>
        <v>项</v>
      </c>
    </row>
    <row r="880" ht="36" customHeight="1" spans="1:14">
      <c r="A880" s="346">
        <v>2130102</v>
      </c>
      <c r="B880" s="341" t="s">
        <v>188</v>
      </c>
      <c r="C880" s="206">
        <v>0</v>
      </c>
      <c r="D880" s="206">
        <v>0</v>
      </c>
      <c r="E880" s="206">
        <v>0</v>
      </c>
      <c r="F880" s="393">
        <f t="shared" si="52"/>
        <v>0</v>
      </c>
      <c r="G880" s="393">
        <f t="shared" si="53"/>
        <v>0</v>
      </c>
      <c r="H880" s="530" t="str">
        <f t="shared" si="54"/>
        <v>否</v>
      </c>
      <c r="I880" s="531" t="str">
        <f t="shared" si="55"/>
        <v>项</v>
      </c>
    </row>
    <row r="881" ht="36" customHeight="1" spans="1:9">
      <c r="A881" s="346">
        <v>2130103</v>
      </c>
      <c r="B881" s="341" t="s">
        <v>189</v>
      </c>
      <c r="C881" s="206">
        <v>0</v>
      </c>
      <c r="D881" s="206">
        <v>0</v>
      </c>
      <c r="E881" s="206">
        <v>0</v>
      </c>
      <c r="F881" s="393">
        <f t="shared" si="52"/>
        <v>0</v>
      </c>
      <c r="G881" s="393">
        <f t="shared" si="53"/>
        <v>0</v>
      </c>
      <c r="H881" s="530" t="str">
        <f t="shared" si="54"/>
        <v>否</v>
      </c>
      <c r="I881" s="531" t="str">
        <f t="shared" si="55"/>
        <v>项</v>
      </c>
    </row>
    <row r="882" ht="18" customHeight="1" spans="1:9">
      <c r="A882" s="346">
        <v>2130104</v>
      </c>
      <c r="B882" s="341" t="s">
        <v>196</v>
      </c>
      <c r="C882" s="206">
        <v>3661</v>
      </c>
      <c r="D882" s="206">
        <v>3868</v>
      </c>
      <c r="E882" s="206">
        <v>3857</v>
      </c>
      <c r="F882" s="393">
        <f t="shared" si="52"/>
        <v>105.353728489484</v>
      </c>
      <c r="G882" s="393">
        <f t="shared" si="53"/>
        <v>99.7156153050672</v>
      </c>
      <c r="H882" s="530" t="str">
        <f t="shared" si="54"/>
        <v>是</v>
      </c>
      <c r="I882" s="531" t="str">
        <f t="shared" si="55"/>
        <v>项</v>
      </c>
    </row>
    <row r="883" ht="36" customHeight="1" spans="1:9">
      <c r="A883" s="346">
        <v>2130105</v>
      </c>
      <c r="B883" s="341" t="s">
        <v>796</v>
      </c>
      <c r="C883" s="206">
        <v>0</v>
      </c>
      <c r="D883" s="206">
        <v>0</v>
      </c>
      <c r="E883" s="206">
        <v>0</v>
      </c>
      <c r="F883" s="393">
        <f t="shared" si="52"/>
        <v>0</v>
      </c>
      <c r="G883" s="393">
        <f t="shared" si="53"/>
        <v>0</v>
      </c>
      <c r="H883" s="530" t="str">
        <f t="shared" si="54"/>
        <v>否</v>
      </c>
      <c r="I883" s="531" t="str">
        <f t="shared" si="55"/>
        <v>项</v>
      </c>
    </row>
    <row r="884" ht="18" customHeight="1" spans="1:9">
      <c r="A884" s="346">
        <v>2130106</v>
      </c>
      <c r="B884" s="341" t="s">
        <v>797</v>
      </c>
      <c r="C884" s="206">
        <v>36</v>
      </c>
      <c r="D884" s="206">
        <v>2</v>
      </c>
      <c r="E884" s="206">
        <v>63</v>
      </c>
      <c r="F884" s="393">
        <f t="shared" si="52"/>
        <v>175</v>
      </c>
      <c r="G884" s="393">
        <f t="shared" si="53"/>
        <v>3150</v>
      </c>
      <c r="H884" s="530" t="str">
        <f t="shared" si="54"/>
        <v>是</v>
      </c>
      <c r="I884" s="531" t="str">
        <f t="shared" si="55"/>
        <v>项</v>
      </c>
    </row>
    <row r="885" ht="18" customHeight="1" spans="1:9">
      <c r="A885" s="346">
        <v>2130108</v>
      </c>
      <c r="B885" s="341" t="s">
        <v>798</v>
      </c>
      <c r="C885" s="206">
        <v>57</v>
      </c>
      <c r="D885" s="206">
        <v>0</v>
      </c>
      <c r="E885" s="206">
        <v>151</v>
      </c>
      <c r="F885" s="393">
        <f t="shared" si="52"/>
        <v>264.912280701754</v>
      </c>
      <c r="G885" s="393">
        <f t="shared" si="53"/>
        <v>0</v>
      </c>
      <c r="H885" s="530" t="str">
        <f t="shared" si="54"/>
        <v>是</v>
      </c>
      <c r="I885" s="531" t="str">
        <f t="shared" si="55"/>
        <v>项</v>
      </c>
    </row>
    <row r="886" ht="18" customHeight="1" spans="1:9">
      <c r="A886" s="346">
        <v>2130109</v>
      </c>
      <c r="B886" s="341" t="s">
        <v>799</v>
      </c>
      <c r="C886" s="206">
        <v>0</v>
      </c>
      <c r="D886" s="206">
        <v>0</v>
      </c>
      <c r="E886" s="206">
        <v>4</v>
      </c>
      <c r="F886" s="393">
        <f t="shared" si="52"/>
        <v>0</v>
      </c>
      <c r="G886" s="393">
        <f t="shared" si="53"/>
        <v>0</v>
      </c>
      <c r="H886" s="530" t="str">
        <f t="shared" si="54"/>
        <v>是</v>
      </c>
      <c r="I886" s="531" t="str">
        <f t="shared" si="55"/>
        <v>项</v>
      </c>
    </row>
    <row r="887" ht="36" customHeight="1" spans="1:9">
      <c r="A887" s="346">
        <v>2130110</v>
      </c>
      <c r="B887" s="341" t="s">
        <v>800</v>
      </c>
      <c r="C887" s="206">
        <v>0</v>
      </c>
      <c r="D887" s="206">
        <v>0</v>
      </c>
      <c r="E887" s="206">
        <v>0</v>
      </c>
      <c r="F887" s="393">
        <f t="shared" si="52"/>
        <v>0</v>
      </c>
      <c r="G887" s="393">
        <f t="shared" si="53"/>
        <v>0</v>
      </c>
      <c r="H887" s="530" t="str">
        <f t="shared" si="54"/>
        <v>否</v>
      </c>
      <c r="I887" s="531" t="str">
        <f t="shared" si="55"/>
        <v>项</v>
      </c>
    </row>
    <row r="888" ht="18" customHeight="1" spans="1:9">
      <c r="A888" s="346">
        <v>2130111</v>
      </c>
      <c r="B888" s="341" t="s">
        <v>801</v>
      </c>
      <c r="C888" s="206">
        <v>1</v>
      </c>
      <c r="D888" s="206">
        <v>65</v>
      </c>
      <c r="E888" s="206">
        <v>22</v>
      </c>
      <c r="F888" s="393">
        <f t="shared" si="52"/>
        <v>2200</v>
      </c>
      <c r="G888" s="393">
        <f t="shared" si="53"/>
        <v>33.8461538461538</v>
      </c>
      <c r="H888" s="530" t="str">
        <f t="shared" si="54"/>
        <v>是</v>
      </c>
      <c r="I888" s="531" t="str">
        <f t="shared" si="55"/>
        <v>项</v>
      </c>
    </row>
    <row r="889" ht="36" customHeight="1" spans="1:9">
      <c r="A889" s="346">
        <v>2130112</v>
      </c>
      <c r="B889" s="341" t="s">
        <v>802</v>
      </c>
      <c r="C889" s="206">
        <v>0</v>
      </c>
      <c r="D889" s="206">
        <v>0</v>
      </c>
      <c r="E889" s="206">
        <v>0</v>
      </c>
      <c r="F889" s="393">
        <f t="shared" si="52"/>
        <v>0</v>
      </c>
      <c r="G889" s="393">
        <f t="shared" si="53"/>
        <v>0</v>
      </c>
      <c r="H889" s="530" t="str">
        <f t="shared" si="54"/>
        <v>否</v>
      </c>
      <c r="I889" s="531" t="str">
        <f t="shared" si="55"/>
        <v>项</v>
      </c>
    </row>
    <row r="890" ht="36" customHeight="1" spans="1:9">
      <c r="A890" s="346">
        <v>2130114</v>
      </c>
      <c r="B890" s="341" t="s">
        <v>803</v>
      </c>
      <c r="C890" s="206">
        <v>0</v>
      </c>
      <c r="D890" s="206">
        <v>0</v>
      </c>
      <c r="E890" s="206">
        <v>0</v>
      </c>
      <c r="F890" s="393">
        <f t="shared" si="52"/>
        <v>0</v>
      </c>
      <c r="G890" s="393">
        <f t="shared" si="53"/>
        <v>0</v>
      </c>
      <c r="H890" s="530" t="str">
        <f t="shared" si="54"/>
        <v>否</v>
      </c>
      <c r="I890" s="531" t="str">
        <f t="shared" si="55"/>
        <v>项</v>
      </c>
    </row>
    <row r="891" ht="36" customHeight="1" spans="1:9">
      <c r="A891" s="346">
        <v>2130119</v>
      </c>
      <c r="B891" s="341" t="s">
        <v>804</v>
      </c>
      <c r="C891" s="206">
        <v>0</v>
      </c>
      <c r="D891" s="206">
        <v>0</v>
      </c>
      <c r="E891" s="206">
        <v>0</v>
      </c>
      <c r="F891" s="393">
        <f t="shared" si="52"/>
        <v>0</v>
      </c>
      <c r="G891" s="393">
        <f t="shared" si="53"/>
        <v>0</v>
      </c>
      <c r="H891" s="530" t="str">
        <f t="shared" si="54"/>
        <v>否</v>
      </c>
      <c r="I891" s="531" t="str">
        <f t="shared" si="55"/>
        <v>项</v>
      </c>
    </row>
    <row r="892" ht="18" customHeight="1" spans="1:9">
      <c r="A892" s="346">
        <v>2130120</v>
      </c>
      <c r="B892" s="341" t="s">
        <v>805</v>
      </c>
      <c r="C892" s="206">
        <v>506</v>
      </c>
      <c r="D892" s="206">
        <v>0</v>
      </c>
      <c r="E892" s="206">
        <v>503</v>
      </c>
      <c r="F892" s="393">
        <f t="shared" si="52"/>
        <v>99.4071146245059</v>
      </c>
      <c r="G892" s="393">
        <f t="shared" si="53"/>
        <v>0</v>
      </c>
      <c r="H892" s="530" t="str">
        <f t="shared" si="54"/>
        <v>是</v>
      </c>
      <c r="I892" s="531" t="str">
        <f t="shared" si="55"/>
        <v>项</v>
      </c>
    </row>
    <row r="893" ht="18" customHeight="1" spans="1:9">
      <c r="A893" s="346">
        <v>2130121</v>
      </c>
      <c r="B893" s="341" t="s">
        <v>806</v>
      </c>
      <c r="C893" s="206">
        <v>298</v>
      </c>
      <c r="D893" s="206">
        <v>0</v>
      </c>
      <c r="E893" s="206">
        <v>0</v>
      </c>
      <c r="F893" s="393">
        <f t="shared" si="52"/>
        <v>0</v>
      </c>
      <c r="G893" s="393">
        <f t="shared" si="53"/>
        <v>0</v>
      </c>
      <c r="H893" s="530" t="str">
        <f t="shared" si="54"/>
        <v>是</v>
      </c>
      <c r="I893" s="531" t="str">
        <f t="shared" si="55"/>
        <v>项</v>
      </c>
    </row>
    <row r="894" ht="18" customHeight="1" spans="1:9">
      <c r="A894" s="346">
        <v>2130122</v>
      </c>
      <c r="B894" s="341" t="s">
        <v>807</v>
      </c>
      <c r="C894" s="206">
        <v>1175</v>
      </c>
      <c r="D894" s="206">
        <v>145</v>
      </c>
      <c r="E894" s="206">
        <v>1898</v>
      </c>
      <c r="F894" s="393">
        <f t="shared" si="52"/>
        <v>161.531914893617</v>
      </c>
      <c r="G894" s="393">
        <f t="shared" si="53"/>
        <v>1308.96551724138</v>
      </c>
      <c r="H894" s="530" t="str">
        <f t="shared" si="54"/>
        <v>是</v>
      </c>
      <c r="I894" s="531" t="str">
        <f t="shared" si="55"/>
        <v>项</v>
      </c>
    </row>
    <row r="895" ht="36" customHeight="1" spans="1:9">
      <c r="A895" s="346">
        <v>2130124</v>
      </c>
      <c r="B895" s="341" t="s">
        <v>808</v>
      </c>
      <c r="C895" s="206">
        <v>0</v>
      </c>
      <c r="D895" s="206">
        <v>0</v>
      </c>
      <c r="E895" s="206">
        <v>0</v>
      </c>
      <c r="F895" s="393">
        <f t="shared" si="52"/>
        <v>0</v>
      </c>
      <c r="G895" s="393">
        <f t="shared" si="53"/>
        <v>0</v>
      </c>
      <c r="H895" s="530" t="str">
        <f t="shared" si="54"/>
        <v>否</v>
      </c>
      <c r="I895" s="531" t="str">
        <f t="shared" si="55"/>
        <v>项</v>
      </c>
    </row>
    <row r="896" ht="36" customHeight="1" spans="1:9">
      <c r="A896" s="346">
        <v>2130125</v>
      </c>
      <c r="B896" s="341" t="s">
        <v>809</v>
      </c>
      <c r="C896" s="206">
        <v>0</v>
      </c>
      <c r="D896" s="206">
        <v>0</v>
      </c>
      <c r="E896" s="206">
        <v>0</v>
      </c>
      <c r="F896" s="393">
        <f t="shared" si="52"/>
        <v>0</v>
      </c>
      <c r="G896" s="393">
        <f t="shared" si="53"/>
        <v>0</v>
      </c>
      <c r="H896" s="530" t="str">
        <f t="shared" si="54"/>
        <v>否</v>
      </c>
      <c r="I896" s="531" t="str">
        <f t="shared" si="55"/>
        <v>项</v>
      </c>
    </row>
    <row r="897" ht="18" customHeight="1" spans="1:9">
      <c r="A897" s="346">
        <v>2130126</v>
      </c>
      <c r="B897" s="341" t="s">
        <v>810</v>
      </c>
      <c r="C897" s="206">
        <v>1082</v>
      </c>
      <c r="D897" s="206">
        <v>0</v>
      </c>
      <c r="E897" s="206">
        <v>240</v>
      </c>
      <c r="F897" s="393">
        <f t="shared" si="52"/>
        <v>22.181146025878</v>
      </c>
      <c r="G897" s="393">
        <f t="shared" si="53"/>
        <v>0</v>
      </c>
      <c r="H897" s="530" t="str">
        <f t="shared" si="54"/>
        <v>是</v>
      </c>
      <c r="I897" s="531" t="str">
        <f t="shared" si="55"/>
        <v>项</v>
      </c>
    </row>
    <row r="898" ht="18" customHeight="1" spans="1:9">
      <c r="A898" s="346">
        <v>2130135</v>
      </c>
      <c r="B898" s="341" t="s">
        <v>811</v>
      </c>
      <c r="C898" s="206">
        <v>1294</v>
      </c>
      <c r="D898" s="206">
        <v>340</v>
      </c>
      <c r="E898" s="206">
        <v>551</v>
      </c>
      <c r="F898" s="393">
        <f t="shared" si="52"/>
        <v>42.58114374034</v>
      </c>
      <c r="G898" s="393">
        <f t="shared" si="53"/>
        <v>162.058823529412</v>
      </c>
      <c r="H898" s="530" t="str">
        <f t="shared" si="54"/>
        <v>是</v>
      </c>
      <c r="I898" s="531" t="str">
        <f t="shared" si="55"/>
        <v>项</v>
      </c>
    </row>
    <row r="899" ht="36" customHeight="1" spans="1:9">
      <c r="A899" s="346">
        <v>2130142</v>
      </c>
      <c r="B899" s="341" t="s">
        <v>812</v>
      </c>
      <c r="C899" s="206">
        <v>0</v>
      </c>
      <c r="D899" s="206">
        <v>0</v>
      </c>
      <c r="E899" s="206">
        <v>0</v>
      </c>
      <c r="F899" s="393">
        <f t="shared" si="52"/>
        <v>0</v>
      </c>
      <c r="G899" s="393">
        <f t="shared" si="53"/>
        <v>0</v>
      </c>
      <c r="H899" s="530" t="str">
        <f t="shared" si="54"/>
        <v>否</v>
      </c>
      <c r="I899" s="531" t="str">
        <f t="shared" si="55"/>
        <v>项</v>
      </c>
    </row>
    <row r="900" ht="36" customHeight="1" spans="1:9">
      <c r="A900" s="346">
        <v>2130148</v>
      </c>
      <c r="B900" s="341" t="s">
        <v>813</v>
      </c>
      <c r="C900" s="206">
        <v>0</v>
      </c>
      <c r="D900" s="206">
        <v>0</v>
      </c>
      <c r="E900" s="206">
        <v>0</v>
      </c>
      <c r="F900" s="393">
        <f t="shared" si="52"/>
        <v>0</v>
      </c>
      <c r="G900" s="393">
        <f t="shared" si="53"/>
        <v>0</v>
      </c>
      <c r="H900" s="530" t="str">
        <f t="shared" si="54"/>
        <v>否</v>
      </c>
      <c r="I900" s="531" t="str">
        <f t="shared" si="55"/>
        <v>项</v>
      </c>
    </row>
    <row r="901" ht="36" customHeight="1" spans="1:9">
      <c r="A901" s="346">
        <v>2130152</v>
      </c>
      <c r="B901" s="341" t="s">
        <v>814</v>
      </c>
      <c r="C901" s="206">
        <v>0</v>
      </c>
      <c r="D901" s="206">
        <v>0</v>
      </c>
      <c r="E901" s="206">
        <v>0</v>
      </c>
      <c r="F901" s="393">
        <f t="shared" si="52"/>
        <v>0</v>
      </c>
      <c r="G901" s="393">
        <f t="shared" si="53"/>
        <v>0</v>
      </c>
      <c r="H901" s="530" t="str">
        <f t="shared" si="54"/>
        <v>否</v>
      </c>
      <c r="I901" s="531" t="str">
        <f t="shared" si="55"/>
        <v>项</v>
      </c>
    </row>
    <row r="902" ht="18" customHeight="1" spans="1:9">
      <c r="A902" s="346">
        <v>2130153</v>
      </c>
      <c r="B902" s="341" t="s">
        <v>815</v>
      </c>
      <c r="C902" s="206">
        <v>265</v>
      </c>
      <c r="D902" s="206">
        <v>100</v>
      </c>
      <c r="E902" s="206">
        <v>1318</v>
      </c>
      <c r="F902" s="393">
        <f t="shared" ref="F902:F965" si="58">IFERROR(IF(C902&lt;0,"",IFERROR(E902/C902,0))*100,0)</f>
        <v>497.358490566038</v>
      </c>
      <c r="G902" s="393">
        <f t="shared" ref="G902:G965" si="59">IFERROR(IF(D902&lt;0,"",IFERROR(E902/D902,0))*100,0)</f>
        <v>1318</v>
      </c>
      <c r="H902" s="530" t="str">
        <f t="shared" ref="H902:H965" si="60">IF(LEN(A902)=3,"是",IF(B902&lt;&gt;"",IF(SUM(C902:E902)&lt;&gt;0,"是","否"),"是"))</f>
        <v>是</v>
      </c>
      <c r="I902" s="531" t="str">
        <f t="shared" ref="I902:I965" si="61">IF(LEN(A902)=3,"类",IF(LEN(A902)=5,"款","项"))</f>
        <v>项</v>
      </c>
    </row>
    <row r="903" ht="18" customHeight="1" spans="1:9">
      <c r="A903" s="346">
        <v>2130199</v>
      </c>
      <c r="B903" s="341" t="s">
        <v>816</v>
      </c>
      <c r="C903" s="206">
        <v>91</v>
      </c>
      <c r="D903" s="206">
        <v>128</v>
      </c>
      <c r="E903" s="206">
        <v>904</v>
      </c>
      <c r="F903" s="393">
        <f t="shared" si="58"/>
        <v>993.406593406593</v>
      </c>
      <c r="G903" s="393">
        <f t="shared" si="59"/>
        <v>706.25</v>
      </c>
      <c r="H903" s="530" t="str">
        <f t="shared" si="60"/>
        <v>是</v>
      </c>
      <c r="I903" s="531" t="str">
        <f t="shared" si="61"/>
        <v>项</v>
      </c>
    </row>
    <row r="904" ht="18" customHeight="1" spans="1:9">
      <c r="A904" s="346">
        <v>21302</v>
      </c>
      <c r="B904" s="202" t="s">
        <v>817</v>
      </c>
      <c r="C904" s="147">
        <f>SUM(C905:C926)</f>
        <v>1797</v>
      </c>
      <c r="D904" s="147">
        <f>SUM(D905:D926)</f>
        <v>1510</v>
      </c>
      <c r="E904" s="147">
        <f>SUM(E905:E926)</f>
        <v>1484</v>
      </c>
      <c r="F904" s="393">
        <f t="shared" si="58"/>
        <v>82.582081246522</v>
      </c>
      <c r="G904" s="393">
        <f t="shared" si="59"/>
        <v>98.2781456953642</v>
      </c>
      <c r="H904" s="530" t="str">
        <f t="shared" si="60"/>
        <v>是</v>
      </c>
      <c r="I904" s="531" t="str">
        <f t="shared" si="61"/>
        <v>款</v>
      </c>
    </row>
    <row r="905" ht="18" customHeight="1" spans="1:9">
      <c r="A905" s="346">
        <v>2130201</v>
      </c>
      <c r="B905" s="341" t="s">
        <v>187</v>
      </c>
      <c r="C905" s="206">
        <v>774</v>
      </c>
      <c r="D905" s="206">
        <v>772</v>
      </c>
      <c r="E905" s="206">
        <v>729</v>
      </c>
      <c r="F905" s="393">
        <f t="shared" si="58"/>
        <v>94.1860465116279</v>
      </c>
      <c r="G905" s="393">
        <f t="shared" si="59"/>
        <v>94.4300518134715</v>
      </c>
      <c r="H905" s="530" t="str">
        <f t="shared" si="60"/>
        <v>是</v>
      </c>
      <c r="I905" s="531" t="str">
        <f t="shared" si="61"/>
        <v>项</v>
      </c>
    </row>
    <row r="906" ht="18" customHeight="1" spans="1:9">
      <c r="A906" s="346">
        <v>2130202</v>
      </c>
      <c r="B906" s="341" t="s">
        <v>188</v>
      </c>
      <c r="C906" s="206">
        <v>1</v>
      </c>
      <c r="D906" s="206">
        <v>2</v>
      </c>
      <c r="E906" s="206">
        <v>1</v>
      </c>
      <c r="F906" s="393">
        <f t="shared" si="58"/>
        <v>100</v>
      </c>
      <c r="G906" s="393">
        <f t="shared" si="59"/>
        <v>50</v>
      </c>
      <c r="H906" s="530" t="str">
        <f t="shared" si="60"/>
        <v>是</v>
      </c>
      <c r="I906" s="531" t="str">
        <f t="shared" si="61"/>
        <v>项</v>
      </c>
    </row>
    <row r="907" ht="36" customHeight="1" spans="1:9">
      <c r="A907" s="346">
        <v>2130203</v>
      </c>
      <c r="B907" s="341" t="s">
        <v>189</v>
      </c>
      <c r="C907" s="206">
        <v>0</v>
      </c>
      <c r="D907" s="206">
        <v>0</v>
      </c>
      <c r="E907" s="206">
        <v>0</v>
      </c>
      <c r="F907" s="393">
        <f t="shared" si="58"/>
        <v>0</v>
      </c>
      <c r="G907" s="393">
        <f t="shared" si="59"/>
        <v>0</v>
      </c>
      <c r="H907" s="530" t="str">
        <f t="shared" si="60"/>
        <v>否</v>
      </c>
      <c r="I907" s="531" t="str">
        <f t="shared" si="61"/>
        <v>项</v>
      </c>
    </row>
    <row r="908" ht="36" customHeight="1" spans="1:9">
      <c r="A908" s="346">
        <v>2130204</v>
      </c>
      <c r="B908" s="341" t="s">
        <v>818</v>
      </c>
      <c r="C908" s="206">
        <v>0</v>
      </c>
      <c r="D908" s="206">
        <v>0</v>
      </c>
      <c r="E908" s="206">
        <v>0</v>
      </c>
      <c r="F908" s="393">
        <f t="shared" si="58"/>
        <v>0</v>
      </c>
      <c r="G908" s="393">
        <f t="shared" si="59"/>
        <v>0</v>
      </c>
      <c r="H908" s="530" t="str">
        <f t="shared" si="60"/>
        <v>否</v>
      </c>
      <c r="I908" s="531" t="str">
        <f t="shared" si="61"/>
        <v>项</v>
      </c>
    </row>
    <row r="909" ht="18" customHeight="1" spans="1:9">
      <c r="A909" s="346">
        <v>2130205</v>
      </c>
      <c r="B909" s="341" t="s">
        <v>819</v>
      </c>
      <c r="C909" s="206">
        <v>6</v>
      </c>
      <c r="D909" s="206">
        <v>0</v>
      </c>
      <c r="E909" s="206">
        <v>0</v>
      </c>
      <c r="F909" s="393">
        <f t="shared" si="58"/>
        <v>0</v>
      </c>
      <c r="G909" s="393">
        <f t="shared" si="59"/>
        <v>0</v>
      </c>
      <c r="H909" s="530" t="str">
        <f t="shared" si="60"/>
        <v>是</v>
      </c>
      <c r="I909" s="531" t="str">
        <f t="shared" si="61"/>
        <v>项</v>
      </c>
    </row>
    <row r="910" ht="36" customHeight="1" spans="1:9">
      <c r="A910" s="346">
        <v>2130206</v>
      </c>
      <c r="B910" s="341" t="s">
        <v>820</v>
      </c>
      <c r="C910" s="206">
        <v>0</v>
      </c>
      <c r="D910" s="206">
        <v>0</v>
      </c>
      <c r="E910" s="206">
        <v>0</v>
      </c>
      <c r="F910" s="393">
        <f t="shared" si="58"/>
        <v>0</v>
      </c>
      <c r="G910" s="393">
        <f t="shared" si="59"/>
        <v>0</v>
      </c>
      <c r="H910" s="530" t="str">
        <f t="shared" si="60"/>
        <v>否</v>
      </c>
      <c r="I910" s="531" t="str">
        <f t="shared" si="61"/>
        <v>项</v>
      </c>
    </row>
    <row r="911" ht="18" customHeight="1" spans="1:9">
      <c r="A911" s="346">
        <v>2130207</v>
      </c>
      <c r="B911" s="341" t="s">
        <v>821</v>
      </c>
      <c r="C911" s="206">
        <v>132</v>
      </c>
      <c r="D911" s="206">
        <v>0</v>
      </c>
      <c r="E911" s="206">
        <v>0</v>
      </c>
      <c r="F911" s="393">
        <f t="shared" si="58"/>
        <v>0</v>
      </c>
      <c r="G911" s="393">
        <f t="shared" si="59"/>
        <v>0</v>
      </c>
      <c r="H911" s="530" t="str">
        <f t="shared" si="60"/>
        <v>是</v>
      </c>
      <c r="I911" s="531" t="str">
        <f t="shared" si="61"/>
        <v>项</v>
      </c>
    </row>
    <row r="912" ht="18" customHeight="1" spans="1:9">
      <c r="A912" s="346">
        <v>2130209</v>
      </c>
      <c r="B912" s="341" t="s">
        <v>822</v>
      </c>
      <c r="C912" s="206">
        <v>548</v>
      </c>
      <c r="D912" s="206">
        <v>202</v>
      </c>
      <c r="E912" s="206">
        <v>232</v>
      </c>
      <c r="F912" s="393">
        <f t="shared" si="58"/>
        <v>42.3357664233577</v>
      </c>
      <c r="G912" s="393">
        <f t="shared" si="59"/>
        <v>114.851485148515</v>
      </c>
      <c r="H912" s="530" t="str">
        <f t="shared" si="60"/>
        <v>是</v>
      </c>
      <c r="I912" s="531" t="str">
        <f t="shared" si="61"/>
        <v>项</v>
      </c>
    </row>
    <row r="913" ht="36" customHeight="1" spans="1:9">
      <c r="A913" s="346">
        <v>2130211</v>
      </c>
      <c r="B913" s="341" t="s">
        <v>823</v>
      </c>
      <c r="C913" s="206">
        <v>0</v>
      </c>
      <c r="D913" s="206">
        <v>0</v>
      </c>
      <c r="E913" s="206">
        <v>0</v>
      </c>
      <c r="F913" s="393">
        <f t="shared" si="58"/>
        <v>0</v>
      </c>
      <c r="G913" s="393">
        <f t="shared" si="59"/>
        <v>0</v>
      </c>
      <c r="H913" s="530" t="str">
        <f t="shared" si="60"/>
        <v>否</v>
      </c>
      <c r="I913" s="531" t="str">
        <f t="shared" si="61"/>
        <v>项</v>
      </c>
    </row>
    <row r="914" ht="18" customHeight="1" spans="1:9">
      <c r="A914" s="346">
        <v>2130212</v>
      </c>
      <c r="B914" s="341" t="s">
        <v>824</v>
      </c>
      <c r="C914" s="206">
        <v>0</v>
      </c>
      <c r="D914" s="206">
        <v>0</v>
      </c>
      <c r="E914" s="206">
        <v>15</v>
      </c>
      <c r="F914" s="393">
        <f t="shared" si="58"/>
        <v>0</v>
      </c>
      <c r="G914" s="393">
        <f t="shared" si="59"/>
        <v>0</v>
      </c>
      <c r="H914" s="530" t="str">
        <f t="shared" si="60"/>
        <v>是</v>
      </c>
      <c r="I914" s="531" t="str">
        <f t="shared" si="61"/>
        <v>项</v>
      </c>
    </row>
    <row r="915" ht="36" customHeight="1" spans="1:9">
      <c r="A915" s="346">
        <v>2130213</v>
      </c>
      <c r="B915" s="341" t="s">
        <v>825</v>
      </c>
      <c r="C915" s="206">
        <v>0</v>
      </c>
      <c r="D915" s="206">
        <v>0</v>
      </c>
      <c r="E915" s="206">
        <v>0</v>
      </c>
      <c r="F915" s="393">
        <f t="shared" si="58"/>
        <v>0</v>
      </c>
      <c r="G915" s="393">
        <f t="shared" si="59"/>
        <v>0</v>
      </c>
      <c r="H915" s="530" t="str">
        <f t="shared" si="60"/>
        <v>否</v>
      </c>
      <c r="I915" s="531" t="str">
        <f t="shared" si="61"/>
        <v>项</v>
      </c>
    </row>
    <row r="916" ht="36" customHeight="1" spans="1:9">
      <c r="A916" s="346">
        <v>2130217</v>
      </c>
      <c r="B916" s="341" t="s">
        <v>826</v>
      </c>
      <c r="C916" s="206">
        <v>0</v>
      </c>
      <c r="D916" s="206">
        <v>0</v>
      </c>
      <c r="E916" s="206">
        <v>0</v>
      </c>
      <c r="F916" s="393">
        <f t="shared" si="58"/>
        <v>0</v>
      </c>
      <c r="G916" s="393">
        <f t="shared" si="59"/>
        <v>0</v>
      </c>
      <c r="H916" s="530" t="str">
        <f t="shared" si="60"/>
        <v>否</v>
      </c>
      <c r="I916" s="531" t="str">
        <f t="shared" si="61"/>
        <v>项</v>
      </c>
    </row>
    <row r="917" ht="36" customHeight="1" spans="1:9">
      <c r="A917" s="346">
        <v>2130220</v>
      </c>
      <c r="B917" s="341" t="s">
        <v>335</v>
      </c>
      <c r="C917" s="206">
        <v>0</v>
      </c>
      <c r="D917" s="206">
        <v>0</v>
      </c>
      <c r="E917" s="206">
        <v>0</v>
      </c>
      <c r="F917" s="393">
        <f t="shared" si="58"/>
        <v>0</v>
      </c>
      <c r="G917" s="393">
        <f t="shared" si="59"/>
        <v>0</v>
      </c>
      <c r="H917" s="530" t="str">
        <f t="shared" si="60"/>
        <v>否</v>
      </c>
      <c r="I917" s="531" t="str">
        <f t="shared" si="61"/>
        <v>项</v>
      </c>
    </row>
    <row r="918" ht="36" customHeight="1" spans="1:9">
      <c r="A918" s="346">
        <v>2130221</v>
      </c>
      <c r="B918" s="341" t="s">
        <v>827</v>
      </c>
      <c r="C918" s="206">
        <v>0</v>
      </c>
      <c r="D918" s="206">
        <v>0</v>
      </c>
      <c r="E918" s="206">
        <v>0</v>
      </c>
      <c r="F918" s="393">
        <f t="shared" si="58"/>
        <v>0</v>
      </c>
      <c r="G918" s="393">
        <f t="shared" si="59"/>
        <v>0</v>
      </c>
      <c r="H918" s="530" t="str">
        <f t="shared" si="60"/>
        <v>否</v>
      </c>
      <c r="I918" s="531" t="str">
        <f t="shared" si="61"/>
        <v>项</v>
      </c>
    </row>
    <row r="919" ht="36" customHeight="1" spans="1:9">
      <c r="A919" s="346">
        <v>2130223</v>
      </c>
      <c r="B919" s="341" t="s">
        <v>828</v>
      </c>
      <c r="C919" s="206">
        <v>0</v>
      </c>
      <c r="D919" s="206">
        <v>0</v>
      </c>
      <c r="E919" s="206">
        <v>0</v>
      </c>
      <c r="F919" s="393">
        <f t="shared" si="58"/>
        <v>0</v>
      </c>
      <c r="G919" s="393">
        <f t="shared" si="59"/>
        <v>0</v>
      </c>
      <c r="H919" s="530" t="str">
        <f t="shared" si="60"/>
        <v>否</v>
      </c>
      <c r="I919" s="531" t="str">
        <f t="shared" si="61"/>
        <v>项</v>
      </c>
    </row>
    <row r="920" ht="36" customHeight="1" spans="1:9">
      <c r="A920" s="346">
        <v>2130226</v>
      </c>
      <c r="B920" s="341" t="s">
        <v>829</v>
      </c>
      <c r="C920" s="206">
        <v>0</v>
      </c>
      <c r="D920" s="206">
        <v>0</v>
      </c>
      <c r="E920" s="206">
        <v>0</v>
      </c>
      <c r="F920" s="393">
        <f t="shared" si="58"/>
        <v>0</v>
      </c>
      <c r="G920" s="393">
        <f t="shared" si="59"/>
        <v>0</v>
      </c>
      <c r="H920" s="530" t="str">
        <f t="shared" si="60"/>
        <v>否</v>
      </c>
      <c r="I920" s="531" t="str">
        <f t="shared" si="61"/>
        <v>项</v>
      </c>
    </row>
    <row r="921" ht="36" customHeight="1" spans="1:9">
      <c r="A921" s="346">
        <v>2130227</v>
      </c>
      <c r="B921" s="341" t="s">
        <v>830</v>
      </c>
      <c r="C921" s="206">
        <v>0</v>
      </c>
      <c r="D921" s="206">
        <v>0</v>
      </c>
      <c r="E921" s="206">
        <v>0</v>
      </c>
      <c r="F921" s="393">
        <f t="shared" si="58"/>
        <v>0</v>
      </c>
      <c r="G921" s="393">
        <f t="shared" si="59"/>
        <v>0</v>
      </c>
      <c r="H921" s="530" t="str">
        <f t="shared" si="60"/>
        <v>否</v>
      </c>
      <c r="I921" s="531" t="str">
        <f t="shared" si="61"/>
        <v>项</v>
      </c>
    </row>
    <row r="922" ht="18" customHeight="1" spans="1:9">
      <c r="A922" s="346">
        <v>2130234</v>
      </c>
      <c r="B922" s="341" t="s">
        <v>831</v>
      </c>
      <c r="C922" s="206">
        <v>147</v>
      </c>
      <c r="D922" s="206">
        <v>519</v>
      </c>
      <c r="E922" s="206">
        <v>457</v>
      </c>
      <c r="F922" s="393">
        <f t="shared" si="58"/>
        <v>310.884353741497</v>
      </c>
      <c r="G922" s="393">
        <f t="shared" si="59"/>
        <v>88.0539499036609</v>
      </c>
      <c r="H922" s="530" t="str">
        <f t="shared" si="60"/>
        <v>是</v>
      </c>
      <c r="I922" s="531" t="str">
        <f t="shared" si="61"/>
        <v>项</v>
      </c>
    </row>
    <row r="923" ht="36" customHeight="1" spans="1:9">
      <c r="A923" s="346">
        <v>2130236</v>
      </c>
      <c r="B923" s="341" t="s">
        <v>832</v>
      </c>
      <c r="C923" s="206">
        <v>0</v>
      </c>
      <c r="D923" s="206">
        <v>0</v>
      </c>
      <c r="E923" s="206">
        <v>0</v>
      </c>
      <c r="F923" s="393">
        <f t="shared" si="58"/>
        <v>0</v>
      </c>
      <c r="G923" s="393">
        <f t="shared" si="59"/>
        <v>0</v>
      </c>
      <c r="H923" s="530" t="str">
        <f t="shared" si="60"/>
        <v>否</v>
      </c>
      <c r="I923" s="531" t="str">
        <f t="shared" si="61"/>
        <v>项</v>
      </c>
    </row>
    <row r="924" ht="36" customHeight="1" spans="1:9">
      <c r="A924" s="346">
        <v>2130237</v>
      </c>
      <c r="B924" s="341" t="s">
        <v>802</v>
      </c>
      <c r="C924" s="206">
        <v>0</v>
      </c>
      <c r="D924" s="206">
        <v>0</v>
      </c>
      <c r="E924" s="206">
        <v>0</v>
      </c>
      <c r="F924" s="393">
        <f t="shared" si="58"/>
        <v>0</v>
      </c>
      <c r="G924" s="393">
        <f t="shared" si="59"/>
        <v>0</v>
      </c>
      <c r="H924" s="530" t="str">
        <f t="shared" si="60"/>
        <v>否</v>
      </c>
      <c r="I924" s="531" t="str">
        <f t="shared" si="61"/>
        <v>项</v>
      </c>
    </row>
    <row r="925" ht="18" customHeight="1" spans="1:9">
      <c r="A925" s="346">
        <v>2130238</v>
      </c>
      <c r="B925" s="341" t="s">
        <v>833</v>
      </c>
      <c r="C925" s="206">
        <v>19</v>
      </c>
      <c r="D925" s="206">
        <v>0</v>
      </c>
      <c r="E925" s="206">
        <v>16</v>
      </c>
      <c r="F925" s="393">
        <f t="shared" si="58"/>
        <v>84.2105263157895</v>
      </c>
      <c r="G925" s="393">
        <f t="shared" si="59"/>
        <v>0</v>
      </c>
      <c r="H925" s="530" t="str">
        <f t="shared" si="60"/>
        <v>是</v>
      </c>
      <c r="I925" s="531" t="str">
        <f t="shared" si="61"/>
        <v>项</v>
      </c>
    </row>
    <row r="926" ht="18" customHeight="1" spans="1:9">
      <c r="A926" s="346">
        <v>2130299</v>
      </c>
      <c r="B926" s="341" t="s">
        <v>834</v>
      </c>
      <c r="C926" s="206">
        <v>170</v>
      </c>
      <c r="D926" s="206">
        <v>15</v>
      </c>
      <c r="E926" s="206">
        <v>34</v>
      </c>
      <c r="F926" s="393">
        <f t="shared" si="58"/>
        <v>20</v>
      </c>
      <c r="G926" s="393">
        <f t="shared" si="59"/>
        <v>226.666666666667</v>
      </c>
      <c r="H926" s="530" t="str">
        <f t="shared" si="60"/>
        <v>是</v>
      </c>
      <c r="I926" s="531" t="str">
        <f t="shared" si="61"/>
        <v>项</v>
      </c>
    </row>
    <row r="927" ht="18" customHeight="1" spans="1:9">
      <c r="A927" s="346">
        <v>21303</v>
      </c>
      <c r="B927" s="202" t="s">
        <v>835</v>
      </c>
      <c r="C927" s="147">
        <f>SUM(C928:C954)</f>
        <v>1916</v>
      </c>
      <c r="D927" s="147">
        <f>SUM(D928:D954)</f>
        <v>1578</v>
      </c>
      <c r="E927" s="147">
        <f>SUM(E928:E954)</f>
        <v>2349</v>
      </c>
      <c r="F927" s="393">
        <f t="shared" si="58"/>
        <v>122.599164926931</v>
      </c>
      <c r="G927" s="393">
        <f t="shared" si="59"/>
        <v>148.859315589354</v>
      </c>
      <c r="H927" s="530" t="str">
        <f t="shared" si="60"/>
        <v>是</v>
      </c>
      <c r="I927" s="531" t="str">
        <f t="shared" si="61"/>
        <v>款</v>
      </c>
    </row>
    <row r="928" ht="18" customHeight="1" spans="1:9">
      <c r="A928" s="346">
        <v>2130301</v>
      </c>
      <c r="B928" s="341" t="s">
        <v>187</v>
      </c>
      <c r="C928" s="206">
        <v>147</v>
      </c>
      <c r="D928" s="206">
        <v>147</v>
      </c>
      <c r="E928" s="206">
        <v>141</v>
      </c>
      <c r="F928" s="393">
        <f t="shared" si="58"/>
        <v>95.9183673469388</v>
      </c>
      <c r="G928" s="393">
        <f t="shared" si="59"/>
        <v>95.9183673469388</v>
      </c>
      <c r="H928" s="530" t="str">
        <f t="shared" si="60"/>
        <v>是</v>
      </c>
      <c r="I928" s="531" t="str">
        <f t="shared" si="61"/>
        <v>项</v>
      </c>
    </row>
    <row r="929" ht="36" customHeight="1" spans="1:9">
      <c r="A929" s="346">
        <v>2130302</v>
      </c>
      <c r="B929" s="341" t="s">
        <v>188</v>
      </c>
      <c r="C929" s="206">
        <v>0</v>
      </c>
      <c r="D929" s="206">
        <v>0</v>
      </c>
      <c r="E929" s="206">
        <v>0</v>
      </c>
      <c r="F929" s="393">
        <f t="shared" si="58"/>
        <v>0</v>
      </c>
      <c r="G929" s="393">
        <f t="shared" si="59"/>
        <v>0</v>
      </c>
      <c r="H929" s="530" t="str">
        <f t="shared" si="60"/>
        <v>否</v>
      </c>
      <c r="I929" s="531" t="str">
        <f t="shared" si="61"/>
        <v>项</v>
      </c>
    </row>
    <row r="930" ht="36" customHeight="1" spans="1:9">
      <c r="A930" s="346">
        <v>2130303</v>
      </c>
      <c r="B930" s="341" t="s">
        <v>189</v>
      </c>
      <c r="C930" s="206">
        <v>0</v>
      </c>
      <c r="D930" s="206">
        <v>0</v>
      </c>
      <c r="E930" s="206">
        <v>0</v>
      </c>
      <c r="F930" s="393">
        <f t="shared" si="58"/>
        <v>0</v>
      </c>
      <c r="G930" s="393">
        <f t="shared" si="59"/>
        <v>0</v>
      </c>
      <c r="H930" s="530" t="str">
        <f t="shared" si="60"/>
        <v>否</v>
      </c>
      <c r="I930" s="531" t="str">
        <f t="shared" si="61"/>
        <v>项</v>
      </c>
    </row>
    <row r="931" ht="18" customHeight="1" spans="1:9">
      <c r="A931" s="346">
        <v>2130304</v>
      </c>
      <c r="B931" s="341" t="s">
        <v>836</v>
      </c>
      <c r="C931" s="206">
        <v>774</v>
      </c>
      <c r="D931" s="206">
        <v>730</v>
      </c>
      <c r="E931" s="206">
        <v>559</v>
      </c>
      <c r="F931" s="393">
        <f t="shared" si="58"/>
        <v>72.2222222222222</v>
      </c>
      <c r="G931" s="393">
        <f t="shared" si="59"/>
        <v>76.5753424657534</v>
      </c>
      <c r="H931" s="530" t="str">
        <f t="shared" si="60"/>
        <v>是</v>
      </c>
      <c r="I931" s="531" t="str">
        <f t="shared" si="61"/>
        <v>项</v>
      </c>
    </row>
    <row r="932" ht="18" customHeight="1" spans="1:9">
      <c r="A932" s="346">
        <v>2130305</v>
      </c>
      <c r="B932" s="341" t="s">
        <v>837</v>
      </c>
      <c r="C932" s="206">
        <v>88</v>
      </c>
      <c r="D932" s="206">
        <v>0</v>
      </c>
      <c r="E932" s="206">
        <v>325</v>
      </c>
      <c r="F932" s="393">
        <f t="shared" si="58"/>
        <v>369.318181818182</v>
      </c>
      <c r="G932" s="393">
        <f t="shared" si="59"/>
        <v>0</v>
      </c>
      <c r="H932" s="530" t="str">
        <f t="shared" si="60"/>
        <v>是</v>
      </c>
      <c r="I932" s="531" t="str">
        <f t="shared" si="61"/>
        <v>项</v>
      </c>
    </row>
    <row r="933" ht="18" customHeight="1" spans="1:9">
      <c r="A933" s="346">
        <v>2130306</v>
      </c>
      <c r="B933" s="341" t="s">
        <v>838</v>
      </c>
      <c r="C933" s="206">
        <v>120</v>
      </c>
      <c r="D933" s="206">
        <v>150</v>
      </c>
      <c r="E933" s="206">
        <v>166</v>
      </c>
      <c r="F933" s="393">
        <f t="shared" si="58"/>
        <v>138.333333333333</v>
      </c>
      <c r="G933" s="393">
        <f t="shared" si="59"/>
        <v>110.666666666667</v>
      </c>
      <c r="H933" s="530" t="str">
        <f t="shared" si="60"/>
        <v>是</v>
      </c>
      <c r="I933" s="531" t="str">
        <f t="shared" si="61"/>
        <v>项</v>
      </c>
    </row>
    <row r="934" ht="36" customHeight="1" spans="1:9">
      <c r="A934" s="346">
        <v>2130307</v>
      </c>
      <c r="B934" s="341" t="s">
        <v>839</v>
      </c>
      <c r="C934" s="206">
        <v>0</v>
      </c>
      <c r="D934" s="206">
        <v>0</v>
      </c>
      <c r="E934" s="206">
        <v>0</v>
      </c>
      <c r="F934" s="393">
        <f t="shared" si="58"/>
        <v>0</v>
      </c>
      <c r="G934" s="393">
        <f t="shared" si="59"/>
        <v>0</v>
      </c>
      <c r="H934" s="530" t="str">
        <f t="shared" si="60"/>
        <v>否</v>
      </c>
      <c r="I934" s="531" t="str">
        <f t="shared" si="61"/>
        <v>项</v>
      </c>
    </row>
    <row r="935" ht="18" customHeight="1" spans="1:9">
      <c r="A935" s="346">
        <v>2130308</v>
      </c>
      <c r="B935" s="341" t="s">
        <v>840</v>
      </c>
      <c r="C935" s="206">
        <v>30</v>
      </c>
      <c r="D935" s="206">
        <v>0</v>
      </c>
      <c r="E935" s="206">
        <v>40</v>
      </c>
      <c r="F935" s="393">
        <f t="shared" si="58"/>
        <v>133.333333333333</v>
      </c>
      <c r="G935" s="393">
        <f t="shared" si="59"/>
        <v>0</v>
      </c>
      <c r="H935" s="530" t="str">
        <f t="shared" si="60"/>
        <v>是</v>
      </c>
      <c r="I935" s="531" t="str">
        <f t="shared" si="61"/>
        <v>项</v>
      </c>
    </row>
    <row r="936" ht="36" customHeight="1" spans="1:9">
      <c r="A936" s="346">
        <v>2130309</v>
      </c>
      <c r="B936" s="341" t="s">
        <v>841</v>
      </c>
      <c r="C936" s="206">
        <v>0</v>
      </c>
      <c r="D936" s="206">
        <v>0</v>
      </c>
      <c r="E936" s="206">
        <v>0</v>
      </c>
      <c r="F936" s="393">
        <f t="shared" si="58"/>
        <v>0</v>
      </c>
      <c r="G936" s="393">
        <f t="shared" si="59"/>
        <v>0</v>
      </c>
      <c r="H936" s="530" t="str">
        <f t="shared" si="60"/>
        <v>否</v>
      </c>
      <c r="I936" s="531" t="str">
        <f t="shared" si="61"/>
        <v>项</v>
      </c>
    </row>
    <row r="937" ht="18" customHeight="1" spans="1:9">
      <c r="A937" s="346">
        <v>2130310</v>
      </c>
      <c r="B937" s="341" t="s">
        <v>842</v>
      </c>
      <c r="C937" s="206">
        <v>69</v>
      </c>
      <c r="D937" s="206">
        <v>89</v>
      </c>
      <c r="E937" s="206">
        <v>387</v>
      </c>
      <c r="F937" s="393">
        <f t="shared" si="58"/>
        <v>560.869565217391</v>
      </c>
      <c r="G937" s="393">
        <f t="shared" si="59"/>
        <v>434.831460674157</v>
      </c>
      <c r="H937" s="530" t="str">
        <f t="shared" si="60"/>
        <v>是</v>
      </c>
      <c r="I937" s="531" t="str">
        <f t="shared" si="61"/>
        <v>项</v>
      </c>
    </row>
    <row r="938" ht="18" customHeight="1" spans="1:9">
      <c r="A938" s="346">
        <v>2130311</v>
      </c>
      <c r="B938" s="341" t="s">
        <v>843</v>
      </c>
      <c r="C938" s="206">
        <v>138</v>
      </c>
      <c r="D938" s="206">
        <v>231</v>
      </c>
      <c r="E938" s="206">
        <v>236</v>
      </c>
      <c r="F938" s="393">
        <f t="shared" si="58"/>
        <v>171.014492753623</v>
      </c>
      <c r="G938" s="393">
        <f t="shared" si="59"/>
        <v>102.164502164502</v>
      </c>
      <c r="H938" s="530" t="str">
        <f t="shared" si="60"/>
        <v>是</v>
      </c>
      <c r="I938" s="531" t="str">
        <f t="shared" si="61"/>
        <v>项</v>
      </c>
    </row>
    <row r="939" ht="36" customHeight="1" spans="1:9">
      <c r="A939" s="346">
        <v>2130312</v>
      </c>
      <c r="B939" s="341" t="s">
        <v>844</v>
      </c>
      <c r="C939" s="206">
        <v>0</v>
      </c>
      <c r="D939" s="206">
        <v>0</v>
      </c>
      <c r="E939" s="206">
        <v>0</v>
      </c>
      <c r="F939" s="393">
        <f t="shared" si="58"/>
        <v>0</v>
      </c>
      <c r="G939" s="393">
        <f t="shared" si="59"/>
        <v>0</v>
      </c>
      <c r="H939" s="530" t="str">
        <f t="shared" si="60"/>
        <v>否</v>
      </c>
      <c r="I939" s="531" t="str">
        <f t="shared" si="61"/>
        <v>项</v>
      </c>
    </row>
    <row r="940" ht="18" customHeight="1" spans="1:9">
      <c r="A940" s="346">
        <v>2130313</v>
      </c>
      <c r="B940" s="341" t="s">
        <v>845</v>
      </c>
      <c r="C940" s="206">
        <v>89</v>
      </c>
      <c r="D940" s="206">
        <v>101</v>
      </c>
      <c r="E940" s="206">
        <v>111</v>
      </c>
      <c r="F940" s="393">
        <f t="shared" si="58"/>
        <v>124.719101123595</v>
      </c>
      <c r="G940" s="393">
        <f t="shared" si="59"/>
        <v>109.90099009901</v>
      </c>
      <c r="H940" s="530" t="str">
        <f t="shared" si="60"/>
        <v>是</v>
      </c>
      <c r="I940" s="531" t="str">
        <f t="shared" si="61"/>
        <v>项</v>
      </c>
    </row>
    <row r="941" ht="18" customHeight="1" spans="1:9">
      <c r="A941" s="346">
        <v>2130314</v>
      </c>
      <c r="B941" s="341" t="s">
        <v>846</v>
      </c>
      <c r="C941" s="206">
        <v>45</v>
      </c>
      <c r="D941" s="206">
        <v>110</v>
      </c>
      <c r="E941" s="206">
        <v>43</v>
      </c>
      <c r="F941" s="393">
        <f t="shared" si="58"/>
        <v>95.5555555555556</v>
      </c>
      <c r="G941" s="393">
        <f t="shared" si="59"/>
        <v>39.0909090909091</v>
      </c>
      <c r="H941" s="530" t="str">
        <f t="shared" si="60"/>
        <v>是</v>
      </c>
      <c r="I941" s="531" t="str">
        <f t="shared" si="61"/>
        <v>项</v>
      </c>
    </row>
    <row r="942" ht="18" customHeight="1" spans="1:9">
      <c r="A942" s="346">
        <v>2130315</v>
      </c>
      <c r="B942" s="341" t="s">
        <v>847</v>
      </c>
      <c r="C942" s="206">
        <v>78</v>
      </c>
      <c r="D942" s="206">
        <v>10</v>
      </c>
      <c r="E942" s="206">
        <v>1</v>
      </c>
      <c r="F942" s="393">
        <f t="shared" si="58"/>
        <v>1.28205128205128</v>
      </c>
      <c r="G942" s="393">
        <f t="shared" si="59"/>
        <v>10</v>
      </c>
      <c r="H942" s="530" t="str">
        <f t="shared" si="60"/>
        <v>是</v>
      </c>
      <c r="I942" s="531" t="str">
        <f t="shared" si="61"/>
        <v>项</v>
      </c>
    </row>
    <row r="943" ht="18" customHeight="1" spans="1:9">
      <c r="A943" s="346">
        <v>2130316</v>
      </c>
      <c r="B943" s="341" t="s">
        <v>848</v>
      </c>
      <c r="C943" s="206">
        <v>19</v>
      </c>
      <c r="D943" s="206">
        <v>10</v>
      </c>
      <c r="E943" s="206">
        <v>297</v>
      </c>
      <c r="F943" s="393">
        <f t="shared" si="58"/>
        <v>1563.15789473684</v>
      </c>
      <c r="G943" s="393">
        <f t="shared" si="59"/>
        <v>2970</v>
      </c>
      <c r="H943" s="530" t="str">
        <f t="shared" si="60"/>
        <v>是</v>
      </c>
      <c r="I943" s="531" t="str">
        <f t="shared" si="61"/>
        <v>项</v>
      </c>
    </row>
    <row r="944" ht="36" customHeight="1" spans="1:9">
      <c r="A944" s="346">
        <v>2130317</v>
      </c>
      <c r="B944" s="341" t="s">
        <v>849</v>
      </c>
      <c r="C944" s="206">
        <v>0</v>
      </c>
      <c r="D944" s="206">
        <v>0</v>
      </c>
      <c r="E944" s="206">
        <v>0</v>
      </c>
      <c r="F944" s="393">
        <f t="shared" si="58"/>
        <v>0</v>
      </c>
      <c r="G944" s="393">
        <f t="shared" si="59"/>
        <v>0</v>
      </c>
      <c r="H944" s="530" t="str">
        <f t="shared" si="60"/>
        <v>否</v>
      </c>
      <c r="I944" s="531" t="str">
        <f t="shared" si="61"/>
        <v>项</v>
      </c>
    </row>
    <row r="945" ht="36" customHeight="1" spans="1:9">
      <c r="A945" s="346">
        <v>2130318</v>
      </c>
      <c r="B945" s="341" t="s">
        <v>850</v>
      </c>
      <c r="C945" s="206">
        <v>0</v>
      </c>
      <c r="D945" s="206">
        <v>0</v>
      </c>
      <c r="E945" s="206">
        <v>0</v>
      </c>
      <c r="F945" s="393">
        <f t="shared" si="58"/>
        <v>0</v>
      </c>
      <c r="G945" s="393">
        <f t="shared" si="59"/>
        <v>0</v>
      </c>
      <c r="H945" s="530" t="str">
        <f t="shared" si="60"/>
        <v>否</v>
      </c>
      <c r="I945" s="531" t="str">
        <f t="shared" si="61"/>
        <v>项</v>
      </c>
    </row>
    <row r="946" ht="18" customHeight="1" spans="1:9">
      <c r="A946" s="346">
        <v>2130319</v>
      </c>
      <c r="B946" s="341" t="s">
        <v>851</v>
      </c>
      <c r="C946" s="206">
        <v>104</v>
      </c>
      <c r="D946" s="206">
        <v>0</v>
      </c>
      <c r="E946" s="206">
        <v>0</v>
      </c>
      <c r="F946" s="393">
        <f t="shared" si="58"/>
        <v>0</v>
      </c>
      <c r="G946" s="393">
        <f t="shared" si="59"/>
        <v>0</v>
      </c>
      <c r="H946" s="530" t="str">
        <f t="shared" si="60"/>
        <v>是</v>
      </c>
      <c r="I946" s="531" t="str">
        <f t="shared" si="61"/>
        <v>项</v>
      </c>
    </row>
    <row r="947" ht="36" customHeight="1" spans="1:9">
      <c r="A947" s="346">
        <v>2130321</v>
      </c>
      <c r="B947" s="341" t="s">
        <v>852</v>
      </c>
      <c r="C947" s="206">
        <v>0</v>
      </c>
      <c r="D947" s="206">
        <v>0</v>
      </c>
      <c r="E947" s="206">
        <v>0</v>
      </c>
      <c r="F947" s="393">
        <f t="shared" si="58"/>
        <v>0</v>
      </c>
      <c r="G947" s="393">
        <f t="shared" si="59"/>
        <v>0</v>
      </c>
      <c r="H947" s="530" t="str">
        <f t="shared" si="60"/>
        <v>否</v>
      </c>
      <c r="I947" s="531" t="str">
        <f t="shared" si="61"/>
        <v>项</v>
      </c>
    </row>
    <row r="948" ht="36" customHeight="1" spans="1:9">
      <c r="A948" s="346">
        <v>2130322</v>
      </c>
      <c r="B948" s="341" t="s">
        <v>853</v>
      </c>
      <c r="C948" s="206">
        <v>0</v>
      </c>
      <c r="D948" s="206">
        <v>0</v>
      </c>
      <c r="E948" s="206">
        <v>0</v>
      </c>
      <c r="F948" s="393">
        <f t="shared" si="58"/>
        <v>0</v>
      </c>
      <c r="G948" s="393">
        <f t="shared" si="59"/>
        <v>0</v>
      </c>
      <c r="H948" s="530" t="str">
        <f t="shared" si="60"/>
        <v>否</v>
      </c>
      <c r="I948" s="531" t="str">
        <f t="shared" si="61"/>
        <v>项</v>
      </c>
    </row>
    <row r="949" ht="36" customHeight="1" spans="1:9">
      <c r="A949" s="346">
        <v>2130333</v>
      </c>
      <c r="B949" s="341" t="s">
        <v>828</v>
      </c>
      <c r="C949" s="206">
        <v>0</v>
      </c>
      <c r="D949" s="206">
        <v>0</v>
      </c>
      <c r="E949" s="206">
        <v>0</v>
      </c>
      <c r="F949" s="393">
        <f t="shared" si="58"/>
        <v>0</v>
      </c>
      <c r="G949" s="393">
        <f t="shared" si="59"/>
        <v>0</v>
      </c>
      <c r="H949" s="530" t="str">
        <f t="shared" si="60"/>
        <v>否</v>
      </c>
      <c r="I949" s="531" t="str">
        <f t="shared" si="61"/>
        <v>项</v>
      </c>
    </row>
    <row r="950" ht="36" customHeight="1" spans="1:9">
      <c r="A950" s="346">
        <v>2130334</v>
      </c>
      <c r="B950" s="341" t="s">
        <v>854</v>
      </c>
      <c r="C950" s="206">
        <v>0</v>
      </c>
      <c r="D950" s="206">
        <v>0</v>
      </c>
      <c r="E950" s="206">
        <v>0</v>
      </c>
      <c r="F950" s="393">
        <f t="shared" si="58"/>
        <v>0</v>
      </c>
      <c r="G950" s="393">
        <f t="shared" si="59"/>
        <v>0</v>
      </c>
      <c r="H950" s="530" t="str">
        <f t="shared" si="60"/>
        <v>否</v>
      </c>
      <c r="I950" s="531" t="str">
        <f t="shared" si="61"/>
        <v>项</v>
      </c>
    </row>
    <row r="951" ht="18" customHeight="1" spans="1:9">
      <c r="A951" s="346">
        <v>2130335</v>
      </c>
      <c r="B951" s="341" t="s">
        <v>855</v>
      </c>
      <c r="C951" s="206">
        <v>15</v>
      </c>
      <c r="D951" s="206">
        <v>0</v>
      </c>
      <c r="E951" s="206">
        <v>20</v>
      </c>
      <c r="F951" s="393">
        <f t="shared" si="58"/>
        <v>133.333333333333</v>
      </c>
      <c r="G951" s="393">
        <f t="shared" si="59"/>
        <v>0</v>
      </c>
      <c r="H951" s="530" t="str">
        <f t="shared" si="60"/>
        <v>是</v>
      </c>
      <c r="I951" s="531" t="str">
        <f t="shared" si="61"/>
        <v>项</v>
      </c>
    </row>
    <row r="952" ht="36" customHeight="1" spans="1:9">
      <c r="A952" s="346">
        <v>2130336</v>
      </c>
      <c r="B952" s="341" t="s">
        <v>856</v>
      </c>
      <c r="C952" s="206">
        <v>0</v>
      </c>
      <c r="D952" s="206">
        <v>0</v>
      </c>
      <c r="E952" s="206">
        <v>0</v>
      </c>
      <c r="F952" s="393">
        <f t="shared" si="58"/>
        <v>0</v>
      </c>
      <c r="G952" s="393">
        <f t="shared" si="59"/>
        <v>0</v>
      </c>
      <c r="H952" s="530" t="str">
        <f t="shared" si="60"/>
        <v>否</v>
      </c>
      <c r="I952" s="531" t="str">
        <f t="shared" si="61"/>
        <v>项</v>
      </c>
    </row>
    <row r="953" ht="36" customHeight="1" spans="1:9">
      <c r="A953" s="346">
        <v>2130337</v>
      </c>
      <c r="B953" s="341" t="s">
        <v>857</v>
      </c>
      <c r="C953" s="206">
        <v>0</v>
      </c>
      <c r="D953" s="206">
        <v>0</v>
      </c>
      <c r="E953" s="206">
        <v>0</v>
      </c>
      <c r="F953" s="393">
        <f t="shared" si="58"/>
        <v>0</v>
      </c>
      <c r="G953" s="393">
        <f t="shared" si="59"/>
        <v>0</v>
      </c>
      <c r="H953" s="530" t="str">
        <f t="shared" si="60"/>
        <v>否</v>
      </c>
      <c r="I953" s="531" t="str">
        <f t="shared" si="61"/>
        <v>项</v>
      </c>
    </row>
    <row r="954" ht="18" customHeight="1" spans="1:9">
      <c r="A954" s="346">
        <v>2130399</v>
      </c>
      <c r="B954" s="341" t="s">
        <v>858</v>
      </c>
      <c r="C954" s="206">
        <v>200</v>
      </c>
      <c r="D954" s="206">
        <v>0</v>
      </c>
      <c r="E954" s="206">
        <v>23</v>
      </c>
      <c r="F954" s="393">
        <f t="shared" si="58"/>
        <v>11.5</v>
      </c>
      <c r="G954" s="393">
        <f t="shared" si="59"/>
        <v>0</v>
      </c>
      <c r="H954" s="530" t="str">
        <f t="shared" si="60"/>
        <v>是</v>
      </c>
      <c r="I954" s="531" t="str">
        <f t="shared" si="61"/>
        <v>项</v>
      </c>
    </row>
    <row r="955" ht="18" customHeight="1" spans="1:9">
      <c r="A955" s="346">
        <v>21305</v>
      </c>
      <c r="B955" s="202" t="s">
        <v>859</v>
      </c>
      <c r="C955" s="147">
        <f>SUM(C956:C965)</f>
        <v>3684</v>
      </c>
      <c r="D955" s="147">
        <f>SUM(D956:D965)</f>
        <v>120</v>
      </c>
      <c r="E955" s="147">
        <f>SUM(E956:E965)</f>
        <v>3100</v>
      </c>
      <c r="F955" s="393">
        <f t="shared" si="58"/>
        <v>84.1476655808903</v>
      </c>
      <c r="G955" s="393">
        <f t="shared" si="59"/>
        <v>2583.33333333333</v>
      </c>
      <c r="H955" s="530" t="str">
        <f t="shared" si="60"/>
        <v>是</v>
      </c>
      <c r="I955" s="531" t="str">
        <f t="shared" si="61"/>
        <v>款</v>
      </c>
    </row>
    <row r="956" ht="36" customHeight="1" spans="1:9">
      <c r="A956" s="346">
        <v>2130501</v>
      </c>
      <c r="B956" s="341" t="s">
        <v>860</v>
      </c>
      <c r="C956" s="206">
        <v>0</v>
      </c>
      <c r="D956" s="206">
        <v>0</v>
      </c>
      <c r="E956" s="206"/>
      <c r="F956" s="393">
        <f t="shared" si="58"/>
        <v>0</v>
      </c>
      <c r="G956" s="393">
        <f t="shared" si="59"/>
        <v>0</v>
      </c>
      <c r="H956" s="530" t="str">
        <f t="shared" si="60"/>
        <v>否</v>
      </c>
      <c r="I956" s="531" t="str">
        <f t="shared" si="61"/>
        <v>项</v>
      </c>
    </row>
    <row r="957" ht="36" customHeight="1" spans="1:9">
      <c r="A957" s="346">
        <v>2130502</v>
      </c>
      <c r="B957" s="341" t="s">
        <v>861</v>
      </c>
      <c r="C957" s="206">
        <v>0</v>
      </c>
      <c r="D957" s="206">
        <v>0</v>
      </c>
      <c r="E957" s="206"/>
      <c r="F957" s="393">
        <f t="shared" si="58"/>
        <v>0</v>
      </c>
      <c r="G957" s="393">
        <f t="shared" si="59"/>
        <v>0</v>
      </c>
      <c r="H957" s="530" t="str">
        <f t="shared" si="60"/>
        <v>否</v>
      </c>
      <c r="I957" s="531" t="str">
        <f t="shared" si="61"/>
        <v>项</v>
      </c>
    </row>
    <row r="958" ht="36" customHeight="1" spans="1:9">
      <c r="A958" s="346">
        <v>2130503</v>
      </c>
      <c r="B958" s="341" t="s">
        <v>862</v>
      </c>
      <c r="C958" s="206">
        <v>0</v>
      </c>
      <c r="D958" s="206">
        <v>0</v>
      </c>
      <c r="E958" s="206"/>
      <c r="F958" s="393">
        <f t="shared" si="58"/>
        <v>0</v>
      </c>
      <c r="G958" s="393">
        <f t="shared" si="59"/>
        <v>0</v>
      </c>
      <c r="H958" s="530" t="str">
        <f t="shared" si="60"/>
        <v>否</v>
      </c>
      <c r="I958" s="531" t="str">
        <f t="shared" si="61"/>
        <v>项</v>
      </c>
    </row>
    <row r="959" ht="18" customHeight="1" spans="1:9">
      <c r="A959" s="346">
        <v>2130504</v>
      </c>
      <c r="B959" s="341" t="s">
        <v>863</v>
      </c>
      <c r="C959" s="206">
        <v>1101</v>
      </c>
      <c r="D959" s="206">
        <v>40</v>
      </c>
      <c r="E959" s="206">
        <v>958</v>
      </c>
      <c r="F959" s="393">
        <f t="shared" si="58"/>
        <v>87.0118074477747</v>
      </c>
      <c r="G959" s="393">
        <f t="shared" si="59"/>
        <v>2395</v>
      </c>
      <c r="H959" s="530" t="str">
        <f t="shared" si="60"/>
        <v>是</v>
      </c>
      <c r="I959" s="531" t="str">
        <f t="shared" si="61"/>
        <v>项</v>
      </c>
    </row>
    <row r="960" ht="18" customHeight="1" spans="1:9">
      <c r="A960" s="346">
        <v>2130505</v>
      </c>
      <c r="B960" s="341" t="s">
        <v>864</v>
      </c>
      <c r="C960" s="206">
        <v>2276</v>
      </c>
      <c r="D960" s="206">
        <v>80</v>
      </c>
      <c r="E960" s="206">
        <v>1506</v>
      </c>
      <c r="F960" s="393">
        <f t="shared" si="58"/>
        <v>66.1687170474517</v>
      </c>
      <c r="G960" s="393">
        <f t="shared" si="59"/>
        <v>1882.5</v>
      </c>
      <c r="H960" s="530" t="str">
        <f t="shared" si="60"/>
        <v>是</v>
      </c>
      <c r="I960" s="531" t="str">
        <f t="shared" si="61"/>
        <v>项</v>
      </c>
    </row>
    <row r="961" ht="18" customHeight="1" spans="1:9">
      <c r="A961" s="346">
        <v>2130506</v>
      </c>
      <c r="B961" s="341" t="s">
        <v>865</v>
      </c>
      <c r="C961" s="206">
        <v>255</v>
      </c>
      <c r="D961" s="206">
        <v>0</v>
      </c>
      <c r="E961" s="206">
        <v>280</v>
      </c>
      <c r="F961" s="393">
        <f t="shared" si="58"/>
        <v>109.803921568627</v>
      </c>
      <c r="G961" s="393">
        <f t="shared" si="59"/>
        <v>0</v>
      </c>
      <c r="H961" s="530" t="str">
        <f t="shared" si="60"/>
        <v>是</v>
      </c>
      <c r="I961" s="531" t="str">
        <f t="shared" si="61"/>
        <v>项</v>
      </c>
    </row>
    <row r="962" ht="18" customHeight="1" spans="1:9">
      <c r="A962" s="346">
        <v>2130507</v>
      </c>
      <c r="B962" s="341" t="s">
        <v>866</v>
      </c>
      <c r="C962" s="206">
        <v>51</v>
      </c>
      <c r="D962" s="206">
        <v>0</v>
      </c>
      <c r="E962" s="206">
        <v>56</v>
      </c>
      <c r="F962" s="393">
        <f t="shared" si="58"/>
        <v>109.803921568627</v>
      </c>
      <c r="G962" s="393">
        <f t="shared" si="59"/>
        <v>0</v>
      </c>
      <c r="H962" s="530" t="str">
        <f t="shared" si="60"/>
        <v>是</v>
      </c>
      <c r="I962" s="531" t="str">
        <f t="shared" si="61"/>
        <v>项</v>
      </c>
    </row>
    <row r="963" ht="36" customHeight="1" spans="1:9">
      <c r="A963" s="346">
        <v>2130508</v>
      </c>
      <c r="B963" s="341" t="s">
        <v>867</v>
      </c>
      <c r="C963" s="206">
        <v>0</v>
      </c>
      <c r="D963" s="206">
        <v>0</v>
      </c>
      <c r="E963" s="206">
        <v>0</v>
      </c>
      <c r="F963" s="393">
        <f t="shared" si="58"/>
        <v>0</v>
      </c>
      <c r="G963" s="393">
        <f t="shared" si="59"/>
        <v>0</v>
      </c>
      <c r="H963" s="530" t="str">
        <f t="shared" si="60"/>
        <v>否</v>
      </c>
      <c r="I963" s="531" t="str">
        <f t="shared" si="61"/>
        <v>项</v>
      </c>
    </row>
    <row r="964" ht="36" customHeight="1" spans="1:9">
      <c r="A964" s="346">
        <v>2130550</v>
      </c>
      <c r="B964" s="341" t="s">
        <v>868</v>
      </c>
      <c r="C964" s="206">
        <v>0</v>
      </c>
      <c r="D964" s="206">
        <v>0</v>
      </c>
      <c r="E964" s="206"/>
      <c r="F964" s="393">
        <f t="shared" si="58"/>
        <v>0</v>
      </c>
      <c r="G964" s="393">
        <f t="shared" si="59"/>
        <v>0</v>
      </c>
      <c r="H964" s="530" t="str">
        <f t="shared" si="60"/>
        <v>否</v>
      </c>
      <c r="I964" s="531" t="str">
        <f t="shared" si="61"/>
        <v>项</v>
      </c>
    </row>
    <row r="965" ht="18" customHeight="1" spans="1:9">
      <c r="A965" s="346">
        <v>2130599</v>
      </c>
      <c r="B965" s="341" t="s">
        <v>869</v>
      </c>
      <c r="C965" s="206">
        <v>1</v>
      </c>
      <c r="D965" s="206">
        <v>0</v>
      </c>
      <c r="E965" s="206">
        <v>300</v>
      </c>
      <c r="F965" s="393">
        <f t="shared" si="58"/>
        <v>30000</v>
      </c>
      <c r="G965" s="393">
        <f t="shared" si="59"/>
        <v>0</v>
      </c>
      <c r="H965" s="530" t="str">
        <f t="shared" si="60"/>
        <v>是</v>
      </c>
      <c r="I965" s="531" t="str">
        <f t="shared" si="61"/>
        <v>项</v>
      </c>
    </row>
    <row r="966" ht="18" customHeight="1" spans="1:9">
      <c r="A966" s="346">
        <v>21307</v>
      </c>
      <c r="B966" s="202" t="s">
        <v>870</v>
      </c>
      <c r="C966" s="147">
        <f>SUM(C967:C972)</f>
        <v>3323</v>
      </c>
      <c r="D966" s="147">
        <f>SUM(D967:D972)</f>
        <v>4152</v>
      </c>
      <c r="E966" s="147">
        <f>SUM(E967:E972)</f>
        <v>6973</v>
      </c>
      <c r="F966" s="393">
        <f t="shared" ref="F966:F1029" si="62">IFERROR(IF(C966&lt;0,"",IFERROR(E966/C966,0))*100,0)</f>
        <v>209.840505567258</v>
      </c>
      <c r="G966" s="393">
        <f t="shared" ref="G966:G1029" si="63">IFERROR(IF(D966&lt;0,"",IFERROR(E966/D966,0))*100,0)</f>
        <v>167.943159922929</v>
      </c>
      <c r="H966" s="530" t="str">
        <f t="shared" ref="H966:H1029" si="64">IF(LEN(A966)=3,"是",IF(B966&lt;&gt;"",IF(SUM(C966:E966)&lt;&gt;0,"是","否"),"是"))</f>
        <v>是</v>
      </c>
      <c r="I966" s="531" t="str">
        <f t="shared" ref="I966:I1029" si="65">IF(LEN(A966)=3,"类",IF(LEN(A966)=5,"款","项"))</f>
        <v>款</v>
      </c>
    </row>
    <row r="967" ht="18" customHeight="1" spans="1:9">
      <c r="A967" s="346">
        <v>2130701</v>
      </c>
      <c r="B967" s="341" t="s">
        <v>871</v>
      </c>
      <c r="C967" s="206">
        <v>349</v>
      </c>
      <c r="D967" s="206">
        <v>168</v>
      </c>
      <c r="E967" s="206">
        <v>1012</v>
      </c>
      <c r="F967" s="393">
        <f t="shared" si="62"/>
        <v>289.971346704871</v>
      </c>
      <c r="G967" s="393">
        <f t="shared" si="63"/>
        <v>602.380952380952</v>
      </c>
      <c r="H967" s="530" t="str">
        <f t="shared" si="64"/>
        <v>是</v>
      </c>
      <c r="I967" s="531" t="str">
        <f t="shared" si="65"/>
        <v>项</v>
      </c>
    </row>
    <row r="968" ht="36" customHeight="1" spans="1:9">
      <c r="A968" s="346">
        <v>2130704</v>
      </c>
      <c r="B968" s="341" t="s">
        <v>872</v>
      </c>
      <c r="C968" s="206">
        <v>0</v>
      </c>
      <c r="D968" s="206">
        <v>0</v>
      </c>
      <c r="E968" s="206"/>
      <c r="F968" s="393">
        <f t="shared" si="62"/>
        <v>0</v>
      </c>
      <c r="G968" s="393">
        <f t="shared" si="63"/>
        <v>0</v>
      </c>
      <c r="H968" s="530" t="str">
        <f t="shared" si="64"/>
        <v>否</v>
      </c>
      <c r="I968" s="531" t="str">
        <f t="shared" si="65"/>
        <v>项</v>
      </c>
    </row>
    <row r="969" ht="18" customHeight="1" spans="1:9">
      <c r="A969" s="346">
        <v>2130705</v>
      </c>
      <c r="B969" s="341" t="s">
        <v>873</v>
      </c>
      <c r="C969" s="206">
        <v>2724</v>
      </c>
      <c r="D969" s="206">
        <v>3759</v>
      </c>
      <c r="E969" s="206">
        <v>5881</v>
      </c>
      <c r="F969" s="393">
        <f t="shared" si="62"/>
        <v>215.895741556535</v>
      </c>
      <c r="G969" s="393">
        <f t="shared" si="63"/>
        <v>156.451183825486</v>
      </c>
      <c r="H969" s="530" t="str">
        <f t="shared" si="64"/>
        <v>是</v>
      </c>
      <c r="I969" s="531" t="str">
        <f t="shared" si="65"/>
        <v>项</v>
      </c>
    </row>
    <row r="970" ht="18" customHeight="1" spans="1:9">
      <c r="A970" s="346">
        <v>2130706</v>
      </c>
      <c r="B970" s="341" t="s">
        <v>874</v>
      </c>
      <c r="C970" s="206">
        <v>250</v>
      </c>
      <c r="D970" s="206">
        <v>7</v>
      </c>
      <c r="E970" s="206">
        <v>80</v>
      </c>
      <c r="F970" s="393">
        <f t="shared" si="62"/>
        <v>32</v>
      </c>
      <c r="G970" s="393">
        <f t="shared" si="63"/>
        <v>1142.85714285714</v>
      </c>
      <c r="H970" s="530" t="str">
        <f t="shared" si="64"/>
        <v>是</v>
      </c>
      <c r="I970" s="531" t="str">
        <f t="shared" si="65"/>
        <v>项</v>
      </c>
    </row>
    <row r="971" ht="18" customHeight="1" spans="1:9">
      <c r="A971" s="346">
        <v>2130707</v>
      </c>
      <c r="B971" s="341" t="s">
        <v>875</v>
      </c>
      <c r="C971" s="206">
        <v>0</v>
      </c>
      <c r="D971" s="206">
        <v>218</v>
      </c>
      <c r="E971" s="206">
        <v>0</v>
      </c>
      <c r="F971" s="393">
        <f t="shared" si="62"/>
        <v>0</v>
      </c>
      <c r="G971" s="393">
        <f t="shared" si="63"/>
        <v>0</v>
      </c>
      <c r="H971" s="530" t="str">
        <f t="shared" si="64"/>
        <v>是</v>
      </c>
      <c r="I971" s="531" t="str">
        <f t="shared" si="65"/>
        <v>项</v>
      </c>
    </row>
    <row r="972" ht="36" customHeight="1" spans="1:9">
      <c r="A972" s="346">
        <v>2130799</v>
      </c>
      <c r="B972" s="341" t="s">
        <v>876</v>
      </c>
      <c r="C972" s="206">
        <v>0</v>
      </c>
      <c r="D972" s="206">
        <v>0</v>
      </c>
      <c r="E972" s="206">
        <v>0</v>
      </c>
      <c r="F972" s="393">
        <f t="shared" si="62"/>
        <v>0</v>
      </c>
      <c r="G972" s="393">
        <f t="shared" si="63"/>
        <v>0</v>
      </c>
      <c r="H972" s="530" t="str">
        <f t="shared" si="64"/>
        <v>否</v>
      </c>
      <c r="I972" s="531" t="str">
        <f t="shared" si="65"/>
        <v>项</v>
      </c>
    </row>
    <row r="973" ht="18" customHeight="1" spans="1:9">
      <c r="A973" s="346">
        <v>21308</v>
      </c>
      <c r="B973" s="202" t="s">
        <v>877</v>
      </c>
      <c r="C973" s="147">
        <f>SUM(C974:C978)</f>
        <v>306</v>
      </c>
      <c r="D973" s="147">
        <f>SUM(D974:D978)</f>
        <v>209</v>
      </c>
      <c r="E973" s="147">
        <f>SUM(E974:E978)</f>
        <v>405</v>
      </c>
      <c r="F973" s="393">
        <f t="shared" si="62"/>
        <v>132.352941176471</v>
      </c>
      <c r="G973" s="393">
        <f t="shared" si="63"/>
        <v>193.77990430622</v>
      </c>
      <c r="H973" s="530" t="str">
        <f t="shared" si="64"/>
        <v>是</v>
      </c>
      <c r="I973" s="531" t="str">
        <f t="shared" si="65"/>
        <v>款</v>
      </c>
    </row>
    <row r="974" ht="36" customHeight="1" spans="1:9">
      <c r="A974" s="346">
        <v>2130801</v>
      </c>
      <c r="B974" s="341" t="s">
        <v>878</v>
      </c>
      <c r="C974" s="206">
        <v>0</v>
      </c>
      <c r="D974" s="206">
        <v>0</v>
      </c>
      <c r="E974" s="206">
        <v>0</v>
      </c>
      <c r="F974" s="393">
        <f t="shared" si="62"/>
        <v>0</v>
      </c>
      <c r="G974" s="393">
        <f t="shared" si="63"/>
        <v>0</v>
      </c>
      <c r="H974" s="530" t="str">
        <f t="shared" si="64"/>
        <v>否</v>
      </c>
      <c r="I974" s="531" t="str">
        <f t="shared" si="65"/>
        <v>项</v>
      </c>
    </row>
    <row r="975" ht="18" customHeight="1" spans="1:9">
      <c r="A975" s="346">
        <v>2130803</v>
      </c>
      <c r="B975" s="341" t="s">
        <v>879</v>
      </c>
      <c r="C975" s="206">
        <v>93</v>
      </c>
      <c r="D975" s="206">
        <v>188</v>
      </c>
      <c r="E975" s="206">
        <v>208</v>
      </c>
      <c r="F975" s="393">
        <f t="shared" si="62"/>
        <v>223.655913978495</v>
      </c>
      <c r="G975" s="393">
        <f t="shared" si="63"/>
        <v>110.63829787234</v>
      </c>
      <c r="H975" s="530" t="str">
        <f t="shared" si="64"/>
        <v>是</v>
      </c>
      <c r="I975" s="531" t="str">
        <f t="shared" si="65"/>
        <v>项</v>
      </c>
    </row>
    <row r="976" ht="18" customHeight="1" spans="1:9">
      <c r="A976" s="346">
        <v>2130804</v>
      </c>
      <c r="B976" s="341" t="s">
        <v>880</v>
      </c>
      <c r="C976" s="206">
        <v>213</v>
      </c>
      <c r="D976" s="206">
        <v>21</v>
      </c>
      <c r="E976" s="206">
        <v>197</v>
      </c>
      <c r="F976" s="393">
        <f t="shared" si="62"/>
        <v>92.4882629107981</v>
      </c>
      <c r="G976" s="393">
        <f t="shared" si="63"/>
        <v>938.095238095238</v>
      </c>
      <c r="H976" s="530" t="str">
        <f t="shared" si="64"/>
        <v>是</v>
      </c>
      <c r="I976" s="531" t="str">
        <f t="shared" si="65"/>
        <v>项</v>
      </c>
    </row>
    <row r="977" ht="36" customHeight="1" spans="1:14">
      <c r="A977" s="346">
        <v>2130805</v>
      </c>
      <c r="B977" s="341" t="s">
        <v>881</v>
      </c>
      <c r="C977" s="206">
        <v>0</v>
      </c>
      <c r="D977" s="206">
        <v>0</v>
      </c>
      <c r="E977" s="206">
        <v>0</v>
      </c>
      <c r="F977" s="393">
        <f t="shared" si="62"/>
        <v>0</v>
      </c>
      <c r="G977" s="393">
        <f t="shared" si="63"/>
        <v>0</v>
      </c>
      <c r="H977" s="530" t="str">
        <f t="shared" si="64"/>
        <v>否</v>
      </c>
      <c r="I977" s="531" t="str">
        <f t="shared" si="65"/>
        <v>项</v>
      </c>
    </row>
    <row r="978" ht="36" customHeight="1" spans="1:14">
      <c r="A978" s="346">
        <v>2130899</v>
      </c>
      <c r="B978" s="341" t="s">
        <v>882</v>
      </c>
      <c r="C978" s="206">
        <v>0</v>
      </c>
      <c r="D978" s="206">
        <v>0</v>
      </c>
      <c r="E978" s="206">
        <v>0</v>
      </c>
      <c r="F978" s="393">
        <f t="shared" si="62"/>
        <v>0</v>
      </c>
      <c r="G978" s="393">
        <f t="shared" si="63"/>
        <v>0</v>
      </c>
      <c r="H978" s="530" t="str">
        <f t="shared" si="64"/>
        <v>否</v>
      </c>
      <c r="I978" s="531" t="str">
        <f t="shared" si="65"/>
        <v>项</v>
      </c>
    </row>
    <row r="979" ht="36" customHeight="1" spans="1:14">
      <c r="A979" s="346">
        <v>21309</v>
      </c>
      <c r="B979" s="202" t="s">
        <v>883</v>
      </c>
      <c r="C979" s="229">
        <f>SUM(C980:C981)</f>
        <v>0</v>
      </c>
      <c r="D979" s="229">
        <f>SUM(D980:D981)</f>
        <v>0</v>
      </c>
      <c r="E979" s="229">
        <f>SUM(E980:E981)</f>
        <v>0</v>
      </c>
      <c r="F979" s="393">
        <f t="shared" si="62"/>
        <v>0</v>
      </c>
      <c r="G979" s="393">
        <f t="shared" si="63"/>
        <v>0</v>
      </c>
      <c r="H979" s="530" t="str">
        <f t="shared" si="64"/>
        <v>否</v>
      </c>
      <c r="I979" s="531" t="str">
        <f t="shared" si="65"/>
        <v>款</v>
      </c>
    </row>
    <row r="980" ht="36" customHeight="1" spans="1:14">
      <c r="A980" s="346">
        <v>2130901</v>
      </c>
      <c r="B980" s="341" t="s">
        <v>884</v>
      </c>
      <c r="C980" s="206">
        <v>0</v>
      </c>
      <c r="D980" s="206">
        <v>0</v>
      </c>
      <c r="E980" s="206">
        <v>0</v>
      </c>
      <c r="F980" s="393">
        <f t="shared" si="62"/>
        <v>0</v>
      </c>
      <c r="G980" s="393">
        <f t="shared" si="63"/>
        <v>0</v>
      </c>
      <c r="H980" s="530" t="str">
        <f t="shared" si="64"/>
        <v>否</v>
      </c>
      <c r="I980" s="531" t="str">
        <f t="shared" si="65"/>
        <v>项</v>
      </c>
    </row>
    <row r="981" ht="36" customHeight="1" spans="1:14">
      <c r="A981" s="346">
        <v>2130999</v>
      </c>
      <c r="B981" s="341" t="s">
        <v>885</v>
      </c>
      <c r="C981" s="206">
        <v>0</v>
      </c>
      <c r="D981" s="206">
        <v>0</v>
      </c>
      <c r="E981" s="206">
        <v>0</v>
      </c>
      <c r="F981" s="393">
        <f t="shared" si="62"/>
        <v>0</v>
      </c>
      <c r="G981" s="393">
        <f t="shared" si="63"/>
        <v>0</v>
      </c>
      <c r="H981" s="530" t="str">
        <f t="shared" si="64"/>
        <v>否</v>
      </c>
      <c r="I981" s="531" t="str">
        <f t="shared" si="65"/>
        <v>项</v>
      </c>
    </row>
    <row r="982" ht="18" customHeight="1" spans="1:14">
      <c r="A982" s="346">
        <v>21399</v>
      </c>
      <c r="B982" s="202" t="s">
        <v>886</v>
      </c>
      <c r="C982" s="147">
        <f>SUM(C983:C984)</f>
        <v>95</v>
      </c>
      <c r="D982" s="147">
        <f>SUM(D983:D984)</f>
        <v>0</v>
      </c>
      <c r="E982" s="147">
        <f>SUM(E983:E984)</f>
        <v>277</v>
      </c>
      <c r="F982" s="393">
        <f t="shared" si="62"/>
        <v>291.578947368421</v>
      </c>
      <c r="G982" s="393">
        <f t="shared" si="63"/>
        <v>0</v>
      </c>
      <c r="H982" s="530" t="str">
        <f t="shared" si="64"/>
        <v>是</v>
      </c>
      <c r="I982" s="531" t="str">
        <f t="shared" si="65"/>
        <v>款</v>
      </c>
    </row>
    <row r="983" ht="36" customHeight="1" spans="1:14">
      <c r="A983" s="346">
        <v>2139901</v>
      </c>
      <c r="B983" s="341" t="s">
        <v>887</v>
      </c>
      <c r="C983" s="206">
        <v>0</v>
      </c>
      <c r="D983" s="206">
        <v>0</v>
      </c>
      <c r="E983" s="206">
        <v>0</v>
      </c>
      <c r="F983" s="393">
        <f t="shared" si="62"/>
        <v>0</v>
      </c>
      <c r="G983" s="393">
        <f t="shared" si="63"/>
        <v>0</v>
      </c>
      <c r="H983" s="530" t="str">
        <f t="shared" si="64"/>
        <v>否</v>
      </c>
      <c r="I983" s="531" t="str">
        <f t="shared" si="65"/>
        <v>项</v>
      </c>
    </row>
    <row r="984" ht="18" customHeight="1" spans="1:14">
      <c r="A984" s="346">
        <v>2139999</v>
      </c>
      <c r="B984" s="341" t="s">
        <v>886</v>
      </c>
      <c r="C984" s="206">
        <v>95</v>
      </c>
      <c r="D984" s="206">
        <v>0</v>
      </c>
      <c r="E984" s="206">
        <v>277</v>
      </c>
      <c r="F984" s="393">
        <f t="shared" si="62"/>
        <v>291.578947368421</v>
      </c>
      <c r="G984" s="393">
        <f t="shared" si="63"/>
        <v>0</v>
      </c>
      <c r="H984" s="530" t="str">
        <f t="shared" si="64"/>
        <v>是</v>
      </c>
      <c r="I984" s="531" t="str">
        <f t="shared" si="65"/>
        <v>项</v>
      </c>
    </row>
    <row r="985" ht="18" customHeight="1" spans="1:14">
      <c r="A985" s="529">
        <v>214</v>
      </c>
      <c r="B985" s="469" t="s">
        <v>150</v>
      </c>
      <c r="C985" s="216">
        <f>SUM(C986,C1007,C1017,C1027,C1034)</f>
        <v>741</v>
      </c>
      <c r="D985" s="216">
        <f>SUM(D986,D1007,D1017,D1027,D1034)</f>
        <v>594</v>
      </c>
      <c r="E985" s="216">
        <f>SUM(E986,E1007,E1017,E1027,E1034)</f>
        <v>2060</v>
      </c>
      <c r="F985" s="389">
        <f t="shared" si="62"/>
        <v>278.002699055331</v>
      </c>
      <c r="G985" s="389">
        <f t="shared" si="63"/>
        <v>346.801346801347</v>
      </c>
      <c r="H985" s="530" t="str">
        <f t="shared" si="64"/>
        <v>是</v>
      </c>
      <c r="I985" s="531" t="str">
        <f t="shared" si="65"/>
        <v>类</v>
      </c>
      <c r="K985" s="411"/>
      <c r="N985" s="411"/>
    </row>
    <row r="986" ht="18" customHeight="1" spans="1:14">
      <c r="A986" s="346">
        <v>21401</v>
      </c>
      <c r="B986" s="202" t="s">
        <v>888</v>
      </c>
      <c r="C986" s="147">
        <f>SUM(C987:C1006)</f>
        <v>541</v>
      </c>
      <c r="D986" s="147">
        <f>SUM(D987:D1006)</f>
        <v>452</v>
      </c>
      <c r="E986" s="147">
        <f>SUM(E987:E1006)</f>
        <v>1551</v>
      </c>
      <c r="F986" s="393">
        <f t="shared" si="62"/>
        <v>286.691312384473</v>
      </c>
      <c r="G986" s="393">
        <f t="shared" si="63"/>
        <v>343.141592920354</v>
      </c>
      <c r="H986" s="530" t="str">
        <f t="shared" si="64"/>
        <v>是</v>
      </c>
      <c r="I986" s="531" t="str">
        <f t="shared" si="65"/>
        <v>款</v>
      </c>
    </row>
    <row r="987" ht="18" customHeight="1" spans="1:14">
      <c r="A987" s="346">
        <v>2140101</v>
      </c>
      <c r="B987" s="341" t="s">
        <v>187</v>
      </c>
      <c r="C987" s="206">
        <v>179</v>
      </c>
      <c r="D987" s="206">
        <v>207</v>
      </c>
      <c r="E987" s="206">
        <v>191</v>
      </c>
      <c r="F987" s="393">
        <f t="shared" si="62"/>
        <v>106.703910614525</v>
      </c>
      <c r="G987" s="393">
        <f t="shared" si="63"/>
        <v>92.2705314009662</v>
      </c>
      <c r="H987" s="530" t="str">
        <f t="shared" si="64"/>
        <v>是</v>
      </c>
      <c r="I987" s="531" t="str">
        <f t="shared" si="65"/>
        <v>项</v>
      </c>
    </row>
    <row r="988" ht="36" customHeight="1" spans="1:14">
      <c r="A988" s="346">
        <v>2140102</v>
      </c>
      <c r="B988" s="341" t="s">
        <v>188</v>
      </c>
      <c r="C988" s="206">
        <v>0</v>
      </c>
      <c r="D988" s="206">
        <v>0</v>
      </c>
      <c r="E988" s="206">
        <v>0</v>
      </c>
      <c r="F988" s="393">
        <f t="shared" si="62"/>
        <v>0</v>
      </c>
      <c r="G988" s="393">
        <f t="shared" si="63"/>
        <v>0</v>
      </c>
      <c r="H988" s="530" t="str">
        <f t="shared" si="64"/>
        <v>否</v>
      </c>
      <c r="I988" s="531" t="str">
        <f t="shared" si="65"/>
        <v>项</v>
      </c>
    </row>
    <row r="989" ht="36" customHeight="1" spans="1:14">
      <c r="A989" s="346">
        <v>2140103</v>
      </c>
      <c r="B989" s="341" t="s">
        <v>189</v>
      </c>
      <c r="C989" s="206">
        <v>0</v>
      </c>
      <c r="D989" s="206">
        <v>0</v>
      </c>
      <c r="E989" s="206">
        <v>0</v>
      </c>
      <c r="F989" s="393">
        <f t="shared" si="62"/>
        <v>0</v>
      </c>
      <c r="G989" s="393">
        <f t="shared" si="63"/>
        <v>0</v>
      </c>
      <c r="H989" s="530" t="str">
        <f t="shared" si="64"/>
        <v>否</v>
      </c>
      <c r="I989" s="531" t="str">
        <f t="shared" si="65"/>
        <v>项</v>
      </c>
    </row>
    <row r="990" ht="18" customHeight="1" spans="1:14">
      <c r="A990" s="346">
        <v>2140104</v>
      </c>
      <c r="B990" s="341" t="s">
        <v>889</v>
      </c>
      <c r="C990" s="206">
        <v>125</v>
      </c>
      <c r="D990" s="206">
        <v>0</v>
      </c>
      <c r="E990" s="206">
        <v>455</v>
      </c>
      <c r="F990" s="393">
        <f t="shared" si="62"/>
        <v>364</v>
      </c>
      <c r="G990" s="393">
        <f t="shared" si="63"/>
        <v>0</v>
      </c>
      <c r="H990" s="530" t="str">
        <f t="shared" si="64"/>
        <v>是</v>
      </c>
      <c r="I990" s="531" t="str">
        <f t="shared" si="65"/>
        <v>项</v>
      </c>
    </row>
    <row r="991" ht="18" customHeight="1" spans="1:14">
      <c r="A991" s="346">
        <v>2140106</v>
      </c>
      <c r="B991" s="341" t="s">
        <v>890</v>
      </c>
      <c r="C991" s="206">
        <v>237</v>
      </c>
      <c r="D991" s="206">
        <v>245</v>
      </c>
      <c r="E991" s="206">
        <v>905</v>
      </c>
      <c r="F991" s="393">
        <f t="shared" si="62"/>
        <v>381.856540084388</v>
      </c>
      <c r="G991" s="393">
        <f t="shared" si="63"/>
        <v>369.387755102041</v>
      </c>
      <c r="H991" s="530" t="str">
        <f t="shared" si="64"/>
        <v>是</v>
      </c>
      <c r="I991" s="531" t="str">
        <f t="shared" si="65"/>
        <v>项</v>
      </c>
    </row>
    <row r="992" ht="36" customHeight="1" spans="1:14">
      <c r="A992" s="346">
        <v>2140109</v>
      </c>
      <c r="B992" s="341" t="s">
        <v>891</v>
      </c>
      <c r="C992" s="206">
        <v>0</v>
      </c>
      <c r="D992" s="206">
        <v>0</v>
      </c>
      <c r="E992" s="206">
        <v>0</v>
      </c>
      <c r="F992" s="393">
        <f t="shared" si="62"/>
        <v>0</v>
      </c>
      <c r="G992" s="393">
        <f t="shared" si="63"/>
        <v>0</v>
      </c>
      <c r="H992" s="530" t="str">
        <f t="shared" si="64"/>
        <v>否</v>
      </c>
      <c r="I992" s="531" t="str">
        <f t="shared" si="65"/>
        <v>项</v>
      </c>
    </row>
    <row r="993" ht="36" customHeight="1" spans="1:9">
      <c r="A993" s="346">
        <v>2140110</v>
      </c>
      <c r="B993" s="341" t="s">
        <v>892</v>
      </c>
      <c r="C993" s="206">
        <v>0</v>
      </c>
      <c r="D993" s="206">
        <v>0</v>
      </c>
      <c r="E993" s="206">
        <v>0</v>
      </c>
      <c r="F993" s="393">
        <f t="shared" si="62"/>
        <v>0</v>
      </c>
      <c r="G993" s="393">
        <f t="shared" si="63"/>
        <v>0</v>
      </c>
      <c r="H993" s="530" t="str">
        <f t="shared" si="64"/>
        <v>否</v>
      </c>
      <c r="I993" s="531" t="str">
        <f t="shared" si="65"/>
        <v>项</v>
      </c>
    </row>
    <row r="994" ht="36" customHeight="1" spans="1:9">
      <c r="A994" s="346">
        <v>2140112</v>
      </c>
      <c r="B994" s="341" t="s">
        <v>893</v>
      </c>
      <c r="C994" s="206">
        <v>0</v>
      </c>
      <c r="D994" s="206">
        <v>0</v>
      </c>
      <c r="E994" s="206">
        <v>0</v>
      </c>
      <c r="F994" s="393">
        <f t="shared" si="62"/>
        <v>0</v>
      </c>
      <c r="G994" s="393">
        <f t="shared" si="63"/>
        <v>0</v>
      </c>
      <c r="H994" s="530" t="str">
        <f t="shared" si="64"/>
        <v>否</v>
      </c>
      <c r="I994" s="531" t="str">
        <f t="shared" si="65"/>
        <v>项</v>
      </c>
    </row>
    <row r="995" ht="36" customHeight="1" spans="1:9">
      <c r="A995" s="346">
        <v>2140114</v>
      </c>
      <c r="B995" s="341" t="s">
        <v>894</v>
      </c>
      <c r="C995" s="206">
        <v>0</v>
      </c>
      <c r="D995" s="206">
        <v>0</v>
      </c>
      <c r="E995" s="206">
        <v>0</v>
      </c>
      <c r="F995" s="393">
        <f t="shared" si="62"/>
        <v>0</v>
      </c>
      <c r="G995" s="393">
        <f t="shared" si="63"/>
        <v>0</v>
      </c>
      <c r="H995" s="530" t="str">
        <f t="shared" si="64"/>
        <v>否</v>
      </c>
      <c r="I995" s="531" t="str">
        <f t="shared" si="65"/>
        <v>项</v>
      </c>
    </row>
    <row r="996" ht="36" customHeight="1" spans="1:9">
      <c r="A996" s="346">
        <v>2140122</v>
      </c>
      <c r="B996" s="341" t="s">
        <v>895</v>
      </c>
      <c r="C996" s="206">
        <v>0</v>
      </c>
      <c r="D996" s="206">
        <v>0</v>
      </c>
      <c r="E996" s="206">
        <v>0</v>
      </c>
      <c r="F996" s="393">
        <f t="shared" si="62"/>
        <v>0</v>
      </c>
      <c r="G996" s="393">
        <f t="shared" si="63"/>
        <v>0</v>
      </c>
      <c r="H996" s="530" t="str">
        <f t="shared" si="64"/>
        <v>否</v>
      </c>
      <c r="I996" s="531" t="str">
        <f t="shared" si="65"/>
        <v>项</v>
      </c>
    </row>
    <row r="997" ht="36" customHeight="1" spans="1:9">
      <c r="A997" s="346">
        <v>2140123</v>
      </c>
      <c r="B997" s="341" t="s">
        <v>896</v>
      </c>
      <c r="C997" s="206">
        <v>0</v>
      </c>
      <c r="D997" s="206">
        <v>0</v>
      </c>
      <c r="E997" s="206">
        <v>0</v>
      </c>
      <c r="F997" s="393">
        <f t="shared" si="62"/>
        <v>0</v>
      </c>
      <c r="G997" s="393">
        <f t="shared" si="63"/>
        <v>0</v>
      </c>
      <c r="H997" s="530" t="str">
        <f t="shared" si="64"/>
        <v>否</v>
      </c>
      <c r="I997" s="531" t="str">
        <f t="shared" si="65"/>
        <v>项</v>
      </c>
    </row>
    <row r="998" ht="36" customHeight="1" spans="1:9">
      <c r="A998" s="346">
        <v>2140127</v>
      </c>
      <c r="B998" s="341" t="s">
        <v>897</v>
      </c>
      <c r="C998" s="206">
        <v>0</v>
      </c>
      <c r="D998" s="206">
        <v>0</v>
      </c>
      <c r="E998" s="206">
        <v>0</v>
      </c>
      <c r="F998" s="393">
        <f t="shared" si="62"/>
        <v>0</v>
      </c>
      <c r="G998" s="393">
        <f t="shared" si="63"/>
        <v>0</v>
      </c>
      <c r="H998" s="530" t="str">
        <f t="shared" si="64"/>
        <v>否</v>
      </c>
      <c r="I998" s="531" t="str">
        <f t="shared" si="65"/>
        <v>项</v>
      </c>
    </row>
    <row r="999" ht="36" customHeight="1" spans="1:9">
      <c r="A999" s="346">
        <v>2140128</v>
      </c>
      <c r="B999" s="341" t="s">
        <v>898</v>
      </c>
      <c r="C999" s="206">
        <v>0</v>
      </c>
      <c r="D999" s="206">
        <v>0</v>
      </c>
      <c r="E999" s="206">
        <v>0</v>
      </c>
      <c r="F999" s="393">
        <f t="shared" si="62"/>
        <v>0</v>
      </c>
      <c r="G999" s="393">
        <f t="shared" si="63"/>
        <v>0</v>
      </c>
      <c r="H999" s="530" t="str">
        <f t="shared" si="64"/>
        <v>否</v>
      </c>
      <c r="I999" s="531" t="str">
        <f t="shared" si="65"/>
        <v>项</v>
      </c>
    </row>
    <row r="1000" ht="36" customHeight="1" spans="1:9">
      <c r="A1000" s="346">
        <v>2140129</v>
      </c>
      <c r="B1000" s="341" t="s">
        <v>899</v>
      </c>
      <c r="C1000" s="206">
        <v>0</v>
      </c>
      <c r="D1000" s="206">
        <v>0</v>
      </c>
      <c r="E1000" s="206">
        <v>0</v>
      </c>
      <c r="F1000" s="393">
        <f t="shared" si="62"/>
        <v>0</v>
      </c>
      <c r="G1000" s="393">
        <f t="shared" si="63"/>
        <v>0</v>
      </c>
      <c r="H1000" s="530" t="str">
        <f t="shared" si="64"/>
        <v>否</v>
      </c>
      <c r="I1000" s="531" t="str">
        <f t="shared" si="65"/>
        <v>项</v>
      </c>
    </row>
    <row r="1001" ht="36" customHeight="1" spans="1:9">
      <c r="A1001" s="346">
        <v>2140130</v>
      </c>
      <c r="B1001" s="341" t="s">
        <v>900</v>
      </c>
      <c r="C1001" s="206">
        <v>0</v>
      </c>
      <c r="D1001" s="206">
        <v>0</v>
      </c>
      <c r="E1001" s="206">
        <v>0</v>
      </c>
      <c r="F1001" s="393">
        <f t="shared" si="62"/>
        <v>0</v>
      </c>
      <c r="G1001" s="393">
        <f t="shared" si="63"/>
        <v>0</v>
      </c>
      <c r="H1001" s="530" t="str">
        <f t="shared" si="64"/>
        <v>否</v>
      </c>
      <c r="I1001" s="531" t="str">
        <f t="shared" si="65"/>
        <v>项</v>
      </c>
    </row>
    <row r="1002" ht="36" customHeight="1" spans="1:9">
      <c r="A1002" s="346">
        <v>2140131</v>
      </c>
      <c r="B1002" s="341" t="s">
        <v>901</v>
      </c>
      <c r="C1002" s="206">
        <v>0</v>
      </c>
      <c r="D1002" s="206">
        <v>0</v>
      </c>
      <c r="E1002" s="206">
        <v>0</v>
      </c>
      <c r="F1002" s="393">
        <f t="shared" si="62"/>
        <v>0</v>
      </c>
      <c r="G1002" s="393">
        <f t="shared" si="63"/>
        <v>0</v>
      </c>
      <c r="H1002" s="530" t="str">
        <f t="shared" si="64"/>
        <v>否</v>
      </c>
      <c r="I1002" s="531" t="str">
        <f t="shared" si="65"/>
        <v>项</v>
      </c>
    </row>
    <row r="1003" ht="36" customHeight="1" spans="1:9">
      <c r="A1003" s="346">
        <v>2140133</v>
      </c>
      <c r="B1003" s="341" t="s">
        <v>902</v>
      </c>
      <c r="C1003" s="206">
        <v>0</v>
      </c>
      <c r="D1003" s="206">
        <v>0</v>
      </c>
      <c r="E1003" s="206">
        <v>0</v>
      </c>
      <c r="F1003" s="393">
        <f t="shared" si="62"/>
        <v>0</v>
      </c>
      <c r="G1003" s="393">
        <f t="shared" si="63"/>
        <v>0</v>
      </c>
      <c r="H1003" s="530" t="str">
        <f t="shared" si="64"/>
        <v>否</v>
      </c>
      <c r="I1003" s="531" t="str">
        <f t="shared" si="65"/>
        <v>项</v>
      </c>
    </row>
    <row r="1004" ht="36" customHeight="1" spans="1:9">
      <c r="A1004" s="346">
        <v>2140136</v>
      </c>
      <c r="B1004" s="341" t="s">
        <v>903</v>
      </c>
      <c r="C1004" s="206">
        <v>0</v>
      </c>
      <c r="D1004" s="206">
        <v>0</v>
      </c>
      <c r="E1004" s="206">
        <v>0</v>
      </c>
      <c r="F1004" s="393">
        <f t="shared" si="62"/>
        <v>0</v>
      </c>
      <c r="G1004" s="393">
        <f t="shared" si="63"/>
        <v>0</v>
      </c>
      <c r="H1004" s="530" t="str">
        <f t="shared" si="64"/>
        <v>否</v>
      </c>
      <c r="I1004" s="531" t="str">
        <f t="shared" si="65"/>
        <v>项</v>
      </c>
    </row>
    <row r="1005" ht="36" customHeight="1" spans="1:9">
      <c r="A1005" s="346">
        <v>2140138</v>
      </c>
      <c r="B1005" s="341" t="s">
        <v>904</v>
      </c>
      <c r="C1005" s="206">
        <v>0</v>
      </c>
      <c r="D1005" s="206">
        <v>0</v>
      </c>
      <c r="E1005" s="206">
        <v>0</v>
      </c>
      <c r="F1005" s="393">
        <f t="shared" si="62"/>
        <v>0</v>
      </c>
      <c r="G1005" s="393">
        <f t="shared" si="63"/>
        <v>0</v>
      </c>
      <c r="H1005" s="530" t="str">
        <f t="shared" si="64"/>
        <v>否</v>
      </c>
      <c r="I1005" s="531" t="str">
        <f t="shared" si="65"/>
        <v>项</v>
      </c>
    </row>
    <row r="1006" ht="36" customHeight="1" spans="1:9">
      <c r="A1006" s="346">
        <v>2140199</v>
      </c>
      <c r="B1006" s="341" t="s">
        <v>905</v>
      </c>
      <c r="C1006" s="206">
        <v>0</v>
      </c>
      <c r="D1006" s="206">
        <v>0</v>
      </c>
      <c r="E1006" s="206">
        <v>0</v>
      </c>
      <c r="F1006" s="393">
        <f t="shared" si="62"/>
        <v>0</v>
      </c>
      <c r="G1006" s="393">
        <f t="shared" si="63"/>
        <v>0</v>
      </c>
      <c r="H1006" s="530" t="str">
        <f t="shared" si="64"/>
        <v>否</v>
      </c>
      <c r="I1006" s="531" t="str">
        <f t="shared" si="65"/>
        <v>项</v>
      </c>
    </row>
    <row r="1007" ht="37.5" customHeight="1" spans="1:9">
      <c r="A1007" s="346">
        <v>21402</v>
      </c>
      <c r="B1007" s="202" t="s">
        <v>906</v>
      </c>
      <c r="C1007" s="147">
        <f>SUM(C1008:C1016)</f>
        <v>0</v>
      </c>
      <c r="D1007" s="147">
        <f>SUM(D1008:D1016)</f>
        <v>0</v>
      </c>
      <c r="E1007" s="147">
        <f>SUM(E1008:E1016)</f>
        <v>0</v>
      </c>
      <c r="F1007" s="393">
        <f t="shared" si="62"/>
        <v>0</v>
      </c>
      <c r="G1007" s="393">
        <f t="shared" si="63"/>
        <v>0</v>
      </c>
      <c r="H1007" s="530" t="str">
        <f t="shared" si="64"/>
        <v>否</v>
      </c>
      <c r="I1007" s="531" t="str">
        <f t="shared" si="65"/>
        <v>款</v>
      </c>
    </row>
    <row r="1008" ht="36" customHeight="1" spans="1:9">
      <c r="A1008" s="346">
        <v>2140201</v>
      </c>
      <c r="B1008" s="341" t="s">
        <v>187</v>
      </c>
      <c r="C1008" s="206">
        <v>0</v>
      </c>
      <c r="D1008" s="206">
        <v>0</v>
      </c>
      <c r="E1008" s="206">
        <v>0</v>
      </c>
      <c r="F1008" s="393">
        <f t="shared" si="62"/>
        <v>0</v>
      </c>
      <c r="G1008" s="393">
        <f t="shared" si="63"/>
        <v>0</v>
      </c>
      <c r="H1008" s="530" t="str">
        <f t="shared" si="64"/>
        <v>否</v>
      </c>
      <c r="I1008" s="531" t="str">
        <f t="shared" si="65"/>
        <v>项</v>
      </c>
    </row>
    <row r="1009" ht="36" customHeight="1" spans="1:9">
      <c r="A1009" s="346">
        <v>2140202</v>
      </c>
      <c r="B1009" s="341" t="s">
        <v>188</v>
      </c>
      <c r="C1009" s="206">
        <v>0</v>
      </c>
      <c r="D1009" s="206">
        <v>0</v>
      </c>
      <c r="E1009" s="206">
        <v>0</v>
      </c>
      <c r="F1009" s="393">
        <f t="shared" si="62"/>
        <v>0</v>
      </c>
      <c r="G1009" s="393">
        <f t="shared" si="63"/>
        <v>0</v>
      </c>
      <c r="H1009" s="530" t="str">
        <f t="shared" si="64"/>
        <v>否</v>
      </c>
      <c r="I1009" s="531" t="str">
        <f t="shared" si="65"/>
        <v>项</v>
      </c>
    </row>
    <row r="1010" ht="36" customHeight="1" spans="1:9">
      <c r="A1010" s="346">
        <v>2140203</v>
      </c>
      <c r="B1010" s="341" t="s">
        <v>189</v>
      </c>
      <c r="C1010" s="206">
        <v>0</v>
      </c>
      <c r="D1010" s="206">
        <v>0</v>
      </c>
      <c r="E1010" s="206">
        <v>0</v>
      </c>
      <c r="F1010" s="393">
        <f t="shared" si="62"/>
        <v>0</v>
      </c>
      <c r="G1010" s="393">
        <f t="shared" si="63"/>
        <v>0</v>
      </c>
      <c r="H1010" s="530" t="str">
        <f t="shared" si="64"/>
        <v>否</v>
      </c>
      <c r="I1010" s="531" t="str">
        <f t="shared" si="65"/>
        <v>项</v>
      </c>
    </row>
    <row r="1011" ht="36" customHeight="1" spans="1:9">
      <c r="A1011" s="346">
        <v>2140204</v>
      </c>
      <c r="B1011" s="341" t="s">
        <v>907</v>
      </c>
      <c r="C1011" s="206">
        <v>0</v>
      </c>
      <c r="D1011" s="206">
        <v>0</v>
      </c>
      <c r="E1011" s="206">
        <v>0</v>
      </c>
      <c r="F1011" s="393">
        <f t="shared" si="62"/>
        <v>0</v>
      </c>
      <c r="G1011" s="393">
        <f t="shared" si="63"/>
        <v>0</v>
      </c>
      <c r="H1011" s="530" t="str">
        <f t="shared" si="64"/>
        <v>否</v>
      </c>
      <c r="I1011" s="531" t="str">
        <f t="shared" si="65"/>
        <v>项</v>
      </c>
    </row>
    <row r="1012" ht="36" customHeight="1" spans="1:9">
      <c r="A1012" s="346">
        <v>2140205</v>
      </c>
      <c r="B1012" s="341" t="s">
        <v>908</v>
      </c>
      <c r="C1012" s="206">
        <v>0</v>
      </c>
      <c r="D1012" s="206">
        <v>0</v>
      </c>
      <c r="E1012" s="206">
        <v>0</v>
      </c>
      <c r="F1012" s="393">
        <f t="shared" si="62"/>
        <v>0</v>
      </c>
      <c r="G1012" s="393">
        <f t="shared" si="63"/>
        <v>0</v>
      </c>
      <c r="H1012" s="530" t="str">
        <f t="shared" si="64"/>
        <v>否</v>
      </c>
      <c r="I1012" s="531" t="str">
        <f t="shared" si="65"/>
        <v>项</v>
      </c>
    </row>
    <row r="1013" ht="36" customHeight="1" spans="1:9">
      <c r="A1013" s="346">
        <v>2140206</v>
      </c>
      <c r="B1013" s="341" t="s">
        <v>909</v>
      </c>
      <c r="C1013" s="206">
        <v>0</v>
      </c>
      <c r="D1013" s="206">
        <v>0</v>
      </c>
      <c r="E1013" s="206">
        <v>0</v>
      </c>
      <c r="F1013" s="393">
        <f t="shared" si="62"/>
        <v>0</v>
      </c>
      <c r="G1013" s="393">
        <f t="shared" si="63"/>
        <v>0</v>
      </c>
      <c r="H1013" s="530" t="str">
        <f t="shared" si="64"/>
        <v>否</v>
      </c>
      <c r="I1013" s="531" t="str">
        <f t="shared" si="65"/>
        <v>项</v>
      </c>
    </row>
    <row r="1014" ht="36" customHeight="1" spans="1:9">
      <c r="A1014" s="346">
        <v>2140207</v>
      </c>
      <c r="B1014" s="341" t="s">
        <v>910</v>
      </c>
      <c r="C1014" s="206">
        <v>0</v>
      </c>
      <c r="D1014" s="206">
        <v>0</v>
      </c>
      <c r="E1014" s="206">
        <v>0</v>
      </c>
      <c r="F1014" s="393">
        <f t="shared" si="62"/>
        <v>0</v>
      </c>
      <c r="G1014" s="393">
        <f t="shared" si="63"/>
        <v>0</v>
      </c>
      <c r="H1014" s="530" t="str">
        <f t="shared" si="64"/>
        <v>否</v>
      </c>
      <c r="I1014" s="531" t="str">
        <f t="shared" si="65"/>
        <v>项</v>
      </c>
    </row>
    <row r="1015" ht="36" customHeight="1" spans="1:9">
      <c r="A1015" s="346">
        <v>2140208</v>
      </c>
      <c r="B1015" s="341" t="s">
        <v>911</v>
      </c>
      <c r="C1015" s="206">
        <v>0</v>
      </c>
      <c r="D1015" s="206">
        <v>0</v>
      </c>
      <c r="E1015" s="206">
        <v>0</v>
      </c>
      <c r="F1015" s="393">
        <f t="shared" si="62"/>
        <v>0</v>
      </c>
      <c r="G1015" s="393">
        <f t="shared" si="63"/>
        <v>0</v>
      </c>
      <c r="H1015" s="530" t="str">
        <f t="shared" si="64"/>
        <v>否</v>
      </c>
      <c r="I1015" s="531" t="str">
        <f t="shared" si="65"/>
        <v>项</v>
      </c>
    </row>
    <row r="1016" ht="36" customHeight="1" spans="1:9">
      <c r="A1016" s="346">
        <v>2140299</v>
      </c>
      <c r="B1016" s="341" t="s">
        <v>912</v>
      </c>
      <c r="C1016" s="206">
        <v>0</v>
      </c>
      <c r="D1016" s="206">
        <v>0</v>
      </c>
      <c r="E1016" s="206">
        <v>0</v>
      </c>
      <c r="F1016" s="393">
        <f t="shared" si="62"/>
        <v>0</v>
      </c>
      <c r="G1016" s="393">
        <f t="shared" si="63"/>
        <v>0</v>
      </c>
      <c r="H1016" s="530" t="str">
        <f t="shared" si="64"/>
        <v>否</v>
      </c>
      <c r="I1016" s="531" t="str">
        <f t="shared" si="65"/>
        <v>项</v>
      </c>
    </row>
    <row r="1017" ht="37.5" customHeight="1" spans="1:9">
      <c r="A1017" s="346">
        <v>21403</v>
      </c>
      <c r="B1017" s="202" t="s">
        <v>913</v>
      </c>
      <c r="C1017" s="147">
        <f>SUM(C1018:C1026)</f>
        <v>0</v>
      </c>
      <c r="D1017" s="147">
        <f>SUM(D1018:D1026)</f>
        <v>0</v>
      </c>
      <c r="E1017" s="147">
        <f>SUM(E1018:E1026)</f>
        <v>0</v>
      </c>
      <c r="F1017" s="393">
        <f t="shared" si="62"/>
        <v>0</v>
      </c>
      <c r="G1017" s="393">
        <f t="shared" si="63"/>
        <v>0</v>
      </c>
      <c r="H1017" s="530" t="str">
        <f t="shared" si="64"/>
        <v>否</v>
      </c>
      <c r="I1017" s="531" t="str">
        <f t="shared" si="65"/>
        <v>款</v>
      </c>
    </row>
    <row r="1018" ht="36" customHeight="1" spans="1:9">
      <c r="A1018" s="346">
        <v>2140301</v>
      </c>
      <c r="B1018" s="341" t="s">
        <v>187</v>
      </c>
      <c r="C1018" s="206">
        <v>0</v>
      </c>
      <c r="D1018" s="206">
        <v>0</v>
      </c>
      <c r="E1018" s="206">
        <v>0</v>
      </c>
      <c r="F1018" s="393">
        <f t="shared" si="62"/>
        <v>0</v>
      </c>
      <c r="G1018" s="393">
        <f t="shared" si="63"/>
        <v>0</v>
      </c>
      <c r="H1018" s="530" t="str">
        <f t="shared" si="64"/>
        <v>否</v>
      </c>
      <c r="I1018" s="531" t="str">
        <f t="shared" si="65"/>
        <v>项</v>
      </c>
    </row>
    <row r="1019" ht="36" customHeight="1" spans="1:9">
      <c r="A1019" s="346">
        <v>2140302</v>
      </c>
      <c r="B1019" s="341" t="s">
        <v>188</v>
      </c>
      <c r="C1019" s="206">
        <v>0</v>
      </c>
      <c r="D1019" s="206">
        <v>0</v>
      </c>
      <c r="E1019" s="206">
        <v>0</v>
      </c>
      <c r="F1019" s="393">
        <f t="shared" si="62"/>
        <v>0</v>
      </c>
      <c r="G1019" s="393">
        <f t="shared" si="63"/>
        <v>0</v>
      </c>
      <c r="H1019" s="530" t="str">
        <f t="shared" si="64"/>
        <v>否</v>
      </c>
      <c r="I1019" s="531" t="str">
        <f t="shared" si="65"/>
        <v>项</v>
      </c>
    </row>
    <row r="1020" ht="36" customHeight="1" spans="1:9">
      <c r="A1020" s="346">
        <v>2140303</v>
      </c>
      <c r="B1020" s="341" t="s">
        <v>189</v>
      </c>
      <c r="C1020" s="206">
        <v>0</v>
      </c>
      <c r="D1020" s="206">
        <v>0</v>
      </c>
      <c r="E1020" s="206">
        <v>0</v>
      </c>
      <c r="F1020" s="393">
        <f t="shared" si="62"/>
        <v>0</v>
      </c>
      <c r="G1020" s="393">
        <f t="shared" si="63"/>
        <v>0</v>
      </c>
      <c r="H1020" s="530" t="str">
        <f t="shared" si="64"/>
        <v>否</v>
      </c>
      <c r="I1020" s="531" t="str">
        <f t="shared" si="65"/>
        <v>项</v>
      </c>
    </row>
    <row r="1021" ht="36" customHeight="1" spans="1:9">
      <c r="A1021" s="346">
        <v>2140304</v>
      </c>
      <c r="B1021" s="341" t="s">
        <v>914</v>
      </c>
      <c r="C1021" s="206">
        <v>0</v>
      </c>
      <c r="D1021" s="206">
        <v>0</v>
      </c>
      <c r="E1021" s="206">
        <v>0</v>
      </c>
      <c r="F1021" s="393">
        <f t="shared" si="62"/>
        <v>0</v>
      </c>
      <c r="G1021" s="393">
        <f t="shared" si="63"/>
        <v>0</v>
      </c>
      <c r="H1021" s="530" t="str">
        <f t="shared" si="64"/>
        <v>否</v>
      </c>
      <c r="I1021" s="531" t="str">
        <f t="shared" si="65"/>
        <v>项</v>
      </c>
    </row>
    <row r="1022" ht="36" customHeight="1" spans="1:9">
      <c r="A1022" s="346">
        <v>2140305</v>
      </c>
      <c r="B1022" s="341" t="s">
        <v>915</v>
      </c>
      <c r="C1022" s="206">
        <v>0</v>
      </c>
      <c r="D1022" s="206">
        <v>0</v>
      </c>
      <c r="E1022" s="206">
        <v>0</v>
      </c>
      <c r="F1022" s="393">
        <f t="shared" si="62"/>
        <v>0</v>
      </c>
      <c r="G1022" s="393">
        <f t="shared" si="63"/>
        <v>0</v>
      </c>
      <c r="H1022" s="530" t="str">
        <f t="shared" si="64"/>
        <v>否</v>
      </c>
      <c r="I1022" s="531" t="str">
        <f t="shared" si="65"/>
        <v>项</v>
      </c>
    </row>
    <row r="1023" ht="36" customHeight="1" spans="1:9">
      <c r="A1023" s="346">
        <v>2140306</v>
      </c>
      <c r="B1023" s="341" t="s">
        <v>916</v>
      </c>
      <c r="C1023" s="206">
        <v>0</v>
      </c>
      <c r="D1023" s="206">
        <v>0</v>
      </c>
      <c r="E1023" s="206">
        <v>0</v>
      </c>
      <c r="F1023" s="393">
        <f t="shared" si="62"/>
        <v>0</v>
      </c>
      <c r="G1023" s="393">
        <f t="shared" si="63"/>
        <v>0</v>
      </c>
      <c r="H1023" s="530" t="str">
        <f t="shared" si="64"/>
        <v>否</v>
      </c>
      <c r="I1023" s="531" t="str">
        <f t="shared" si="65"/>
        <v>项</v>
      </c>
    </row>
    <row r="1024" ht="36" customHeight="1" spans="1:9">
      <c r="A1024" s="346">
        <v>2140307</v>
      </c>
      <c r="B1024" s="341" t="s">
        <v>917</v>
      </c>
      <c r="C1024" s="206">
        <v>0</v>
      </c>
      <c r="D1024" s="206">
        <v>0</v>
      </c>
      <c r="E1024" s="206">
        <v>0</v>
      </c>
      <c r="F1024" s="393">
        <f t="shared" si="62"/>
        <v>0</v>
      </c>
      <c r="G1024" s="393">
        <f t="shared" si="63"/>
        <v>0</v>
      </c>
      <c r="H1024" s="530" t="str">
        <f t="shared" si="64"/>
        <v>否</v>
      </c>
      <c r="I1024" s="531" t="str">
        <f t="shared" si="65"/>
        <v>项</v>
      </c>
    </row>
    <row r="1025" ht="36" customHeight="1" spans="1:14">
      <c r="A1025" s="346">
        <v>2140308</v>
      </c>
      <c r="B1025" s="341" t="s">
        <v>918</v>
      </c>
      <c r="C1025" s="206">
        <v>0</v>
      </c>
      <c r="D1025" s="206">
        <v>0</v>
      </c>
      <c r="E1025" s="206">
        <v>0</v>
      </c>
      <c r="F1025" s="393">
        <f t="shared" si="62"/>
        <v>0</v>
      </c>
      <c r="G1025" s="393">
        <f t="shared" si="63"/>
        <v>0</v>
      </c>
      <c r="H1025" s="530" t="str">
        <f t="shared" si="64"/>
        <v>否</v>
      </c>
      <c r="I1025" s="531" t="str">
        <f t="shared" si="65"/>
        <v>项</v>
      </c>
    </row>
    <row r="1026" ht="36" customHeight="1" spans="1:14">
      <c r="A1026" s="346">
        <v>2140399</v>
      </c>
      <c r="B1026" s="341" t="s">
        <v>919</v>
      </c>
      <c r="C1026" s="206">
        <v>0</v>
      </c>
      <c r="D1026" s="206">
        <v>0</v>
      </c>
      <c r="E1026" s="206">
        <v>0</v>
      </c>
      <c r="F1026" s="393">
        <f t="shared" si="62"/>
        <v>0</v>
      </c>
      <c r="G1026" s="393">
        <f t="shared" si="63"/>
        <v>0</v>
      </c>
      <c r="H1026" s="530" t="str">
        <f t="shared" si="64"/>
        <v>否</v>
      </c>
      <c r="I1026" s="531" t="str">
        <f t="shared" si="65"/>
        <v>项</v>
      </c>
    </row>
    <row r="1027" ht="37.5" customHeight="1" spans="1:14">
      <c r="A1027" s="346">
        <v>21405</v>
      </c>
      <c r="B1027" s="202" t="s">
        <v>920</v>
      </c>
      <c r="C1027" s="147">
        <f>SUM(C1028:C1033)</f>
        <v>0</v>
      </c>
      <c r="D1027" s="147">
        <f>SUM(D1028:D1033)</f>
        <v>0</v>
      </c>
      <c r="E1027" s="147">
        <f>SUM(E1028:E1033)</f>
        <v>0</v>
      </c>
      <c r="F1027" s="393">
        <f t="shared" si="62"/>
        <v>0</v>
      </c>
      <c r="G1027" s="393">
        <f t="shared" si="63"/>
        <v>0</v>
      </c>
      <c r="H1027" s="530" t="str">
        <f t="shared" si="64"/>
        <v>否</v>
      </c>
      <c r="I1027" s="531" t="str">
        <f t="shared" si="65"/>
        <v>款</v>
      </c>
    </row>
    <row r="1028" ht="36" customHeight="1" spans="1:14">
      <c r="A1028" s="346">
        <v>2140501</v>
      </c>
      <c r="B1028" s="341" t="s">
        <v>187</v>
      </c>
      <c r="C1028" s="206">
        <v>0</v>
      </c>
      <c r="D1028" s="206">
        <v>0</v>
      </c>
      <c r="E1028" s="206">
        <v>0</v>
      </c>
      <c r="F1028" s="393">
        <f t="shared" si="62"/>
        <v>0</v>
      </c>
      <c r="G1028" s="393">
        <f t="shared" si="63"/>
        <v>0</v>
      </c>
      <c r="H1028" s="530" t="str">
        <f t="shared" si="64"/>
        <v>否</v>
      </c>
      <c r="I1028" s="531" t="str">
        <f t="shared" si="65"/>
        <v>项</v>
      </c>
    </row>
    <row r="1029" ht="36" customHeight="1" spans="1:14">
      <c r="A1029" s="346">
        <v>2140502</v>
      </c>
      <c r="B1029" s="341" t="s">
        <v>188</v>
      </c>
      <c r="C1029" s="206">
        <v>0</v>
      </c>
      <c r="D1029" s="206">
        <v>0</v>
      </c>
      <c r="E1029" s="206">
        <v>0</v>
      </c>
      <c r="F1029" s="393">
        <f t="shared" si="62"/>
        <v>0</v>
      </c>
      <c r="G1029" s="393">
        <f t="shared" si="63"/>
        <v>0</v>
      </c>
      <c r="H1029" s="530" t="str">
        <f t="shared" si="64"/>
        <v>否</v>
      </c>
      <c r="I1029" s="531" t="str">
        <f t="shared" si="65"/>
        <v>项</v>
      </c>
    </row>
    <row r="1030" ht="36" customHeight="1" spans="1:14">
      <c r="A1030" s="346">
        <v>2140503</v>
      </c>
      <c r="B1030" s="341" t="s">
        <v>189</v>
      </c>
      <c r="C1030" s="206">
        <v>0</v>
      </c>
      <c r="D1030" s="206">
        <v>0</v>
      </c>
      <c r="E1030" s="206">
        <v>0</v>
      </c>
      <c r="F1030" s="393">
        <f t="shared" ref="F1030:F1093" si="66">IFERROR(IF(C1030&lt;0,"",IFERROR(E1030/C1030,0))*100,0)</f>
        <v>0</v>
      </c>
      <c r="G1030" s="393">
        <f t="shared" ref="G1030:G1093" si="67">IFERROR(IF(D1030&lt;0,"",IFERROR(E1030/D1030,0))*100,0)</f>
        <v>0</v>
      </c>
      <c r="H1030" s="530" t="str">
        <f t="shared" ref="H1030:H1093" si="68">IF(LEN(A1030)=3,"是",IF(B1030&lt;&gt;"",IF(SUM(C1030:E1030)&lt;&gt;0,"是","否"),"是"))</f>
        <v>否</v>
      </c>
      <c r="I1030" s="531" t="str">
        <f t="shared" ref="I1030:I1093" si="69">IF(LEN(A1030)=3,"类",IF(LEN(A1030)=5,"款","项"))</f>
        <v>项</v>
      </c>
    </row>
    <row r="1031" ht="36" customHeight="1" spans="1:14">
      <c r="A1031" s="346">
        <v>2140504</v>
      </c>
      <c r="B1031" s="341" t="s">
        <v>911</v>
      </c>
      <c r="C1031" s="206">
        <v>0</v>
      </c>
      <c r="D1031" s="206">
        <v>0</v>
      </c>
      <c r="E1031" s="206">
        <v>0</v>
      </c>
      <c r="F1031" s="393">
        <f t="shared" si="66"/>
        <v>0</v>
      </c>
      <c r="G1031" s="393">
        <f t="shared" si="67"/>
        <v>0</v>
      </c>
      <c r="H1031" s="530" t="str">
        <f t="shared" si="68"/>
        <v>否</v>
      </c>
      <c r="I1031" s="531" t="str">
        <f t="shared" si="69"/>
        <v>项</v>
      </c>
    </row>
    <row r="1032" ht="36" customHeight="1" spans="1:14">
      <c r="A1032" s="346">
        <v>2140505</v>
      </c>
      <c r="B1032" s="341" t="s">
        <v>921</v>
      </c>
      <c r="C1032" s="206">
        <v>0</v>
      </c>
      <c r="D1032" s="206">
        <v>0</v>
      </c>
      <c r="E1032" s="206">
        <v>0</v>
      </c>
      <c r="F1032" s="393">
        <f t="shared" si="66"/>
        <v>0</v>
      </c>
      <c r="G1032" s="393">
        <f t="shared" si="67"/>
        <v>0</v>
      </c>
      <c r="H1032" s="530" t="str">
        <f t="shared" si="68"/>
        <v>否</v>
      </c>
      <c r="I1032" s="531" t="str">
        <f t="shared" si="69"/>
        <v>项</v>
      </c>
    </row>
    <row r="1033" ht="36" customHeight="1" spans="1:14">
      <c r="A1033" s="346">
        <v>2140599</v>
      </c>
      <c r="B1033" s="341" t="s">
        <v>922</v>
      </c>
      <c r="C1033" s="206">
        <v>0</v>
      </c>
      <c r="D1033" s="206">
        <v>0</v>
      </c>
      <c r="E1033" s="206">
        <v>0</v>
      </c>
      <c r="F1033" s="393">
        <f t="shared" si="66"/>
        <v>0</v>
      </c>
      <c r="G1033" s="393">
        <f t="shared" si="67"/>
        <v>0</v>
      </c>
      <c r="H1033" s="530" t="str">
        <f t="shared" si="68"/>
        <v>否</v>
      </c>
      <c r="I1033" s="531" t="str">
        <f t="shared" si="69"/>
        <v>项</v>
      </c>
    </row>
    <row r="1034" ht="18" customHeight="1" spans="1:14">
      <c r="A1034" s="346">
        <v>21499</v>
      </c>
      <c r="B1034" s="202" t="s">
        <v>923</v>
      </c>
      <c r="C1034" s="147">
        <f>SUM(C1035:C1036)</f>
        <v>200</v>
      </c>
      <c r="D1034" s="147">
        <f>SUM(D1035:D1036)</f>
        <v>142</v>
      </c>
      <c r="E1034" s="147">
        <f>SUM(E1035:E1036)</f>
        <v>509</v>
      </c>
      <c r="F1034" s="393">
        <f t="shared" si="66"/>
        <v>254.5</v>
      </c>
      <c r="G1034" s="393">
        <f t="shared" si="67"/>
        <v>358.450704225352</v>
      </c>
      <c r="H1034" s="530" t="str">
        <f t="shared" si="68"/>
        <v>是</v>
      </c>
      <c r="I1034" s="531" t="str">
        <f t="shared" si="69"/>
        <v>款</v>
      </c>
    </row>
    <row r="1035" ht="18" customHeight="1" spans="1:14">
      <c r="A1035" s="346">
        <v>2149901</v>
      </c>
      <c r="B1035" s="341" t="s">
        <v>924</v>
      </c>
      <c r="C1035" s="206">
        <v>100</v>
      </c>
      <c r="D1035" s="206">
        <v>0</v>
      </c>
      <c r="E1035" s="206">
        <v>367</v>
      </c>
      <c r="F1035" s="393">
        <f t="shared" si="66"/>
        <v>367</v>
      </c>
      <c r="G1035" s="393">
        <f t="shared" si="67"/>
        <v>0</v>
      </c>
      <c r="H1035" s="530" t="str">
        <f t="shared" si="68"/>
        <v>是</v>
      </c>
      <c r="I1035" s="531" t="str">
        <f t="shared" si="69"/>
        <v>项</v>
      </c>
    </row>
    <row r="1036" ht="18" customHeight="1" spans="1:14">
      <c r="A1036" s="346">
        <v>2149999</v>
      </c>
      <c r="B1036" s="341" t="s">
        <v>923</v>
      </c>
      <c r="C1036" s="206">
        <v>100</v>
      </c>
      <c r="D1036" s="206">
        <v>142</v>
      </c>
      <c r="E1036" s="206">
        <v>142</v>
      </c>
      <c r="F1036" s="393">
        <f t="shared" si="66"/>
        <v>142</v>
      </c>
      <c r="G1036" s="393">
        <f t="shared" si="67"/>
        <v>100</v>
      </c>
      <c r="H1036" s="530" t="str">
        <f t="shared" si="68"/>
        <v>是</v>
      </c>
      <c r="I1036" s="531" t="str">
        <f t="shared" si="69"/>
        <v>项</v>
      </c>
    </row>
    <row r="1037" ht="18" customHeight="1" spans="1:14">
      <c r="A1037" s="529">
        <v>215</v>
      </c>
      <c r="B1037" s="469" t="s">
        <v>151</v>
      </c>
      <c r="C1037" s="216">
        <f>SUM(C1038,C1048,C1064,C1069,C1080,C1087,C1095)</f>
        <v>411</v>
      </c>
      <c r="D1037" s="216">
        <f>SUM(D1038,D1048,D1064,D1069,D1080,D1087,D1095)</f>
        <v>440</v>
      </c>
      <c r="E1037" s="216">
        <f>SUM(E1038,E1048,E1064,E1069,E1080,E1087,E1095)</f>
        <v>473</v>
      </c>
      <c r="F1037" s="389">
        <f t="shared" si="66"/>
        <v>115.085158150852</v>
      </c>
      <c r="G1037" s="389">
        <f t="shared" si="67"/>
        <v>107.5</v>
      </c>
      <c r="H1037" s="530" t="str">
        <f t="shared" si="68"/>
        <v>是</v>
      </c>
      <c r="I1037" s="531" t="str">
        <f t="shared" si="69"/>
        <v>类</v>
      </c>
      <c r="K1037" s="411"/>
      <c r="N1037" s="411"/>
    </row>
    <row r="1038" ht="37.5" customHeight="1" spans="1:14">
      <c r="A1038" s="346">
        <v>21501</v>
      </c>
      <c r="B1038" s="202" t="s">
        <v>925</v>
      </c>
      <c r="C1038" s="147">
        <f>SUM(C1039:C1047)</f>
        <v>0</v>
      </c>
      <c r="D1038" s="147">
        <f>SUM(D1039:D1047)</f>
        <v>0</v>
      </c>
      <c r="E1038" s="147">
        <f>SUM(E1039:E1047)</f>
        <v>0</v>
      </c>
      <c r="F1038" s="393">
        <f t="shared" si="66"/>
        <v>0</v>
      </c>
      <c r="G1038" s="393">
        <f t="shared" si="67"/>
        <v>0</v>
      </c>
      <c r="H1038" s="530" t="str">
        <f t="shared" si="68"/>
        <v>否</v>
      </c>
      <c r="I1038" s="531" t="str">
        <f t="shared" si="69"/>
        <v>款</v>
      </c>
    </row>
    <row r="1039" ht="36" customHeight="1" spans="1:14">
      <c r="A1039" s="346">
        <v>2150101</v>
      </c>
      <c r="B1039" s="341" t="s">
        <v>187</v>
      </c>
      <c r="C1039" s="206">
        <v>0</v>
      </c>
      <c r="D1039" s="206">
        <v>0</v>
      </c>
      <c r="E1039" s="206">
        <v>0</v>
      </c>
      <c r="F1039" s="393">
        <f t="shared" si="66"/>
        <v>0</v>
      </c>
      <c r="G1039" s="393">
        <f t="shared" si="67"/>
        <v>0</v>
      </c>
      <c r="H1039" s="530" t="str">
        <f t="shared" si="68"/>
        <v>否</v>
      </c>
      <c r="I1039" s="531" t="str">
        <f t="shared" si="69"/>
        <v>项</v>
      </c>
    </row>
    <row r="1040" ht="36" customHeight="1" spans="1:14">
      <c r="A1040" s="346">
        <v>2150102</v>
      </c>
      <c r="B1040" s="341" t="s">
        <v>188</v>
      </c>
      <c r="C1040" s="206">
        <v>0</v>
      </c>
      <c r="D1040" s="206">
        <v>0</v>
      </c>
      <c r="E1040" s="206">
        <v>0</v>
      </c>
      <c r="F1040" s="393">
        <f t="shared" si="66"/>
        <v>0</v>
      </c>
      <c r="G1040" s="393">
        <f t="shared" si="67"/>
        <v>0</v>
      </c>
      <c r="H1040" s="530" t="str">
        <f t="shared" si="68"/>
        <v>否</v>
      </c>
      <c r="I1040" s="531" t="str">
        <f t="shared" si="69"/>
        <v>项</v>
      </c>
    </row>
    <row r="1041" ht="36" customHeight="1" spans="1:9">
      <c r="A1041" s="346">
        <v>2150103</v>
      </c>
      <c r="B1041" s="341" t="s">
        <v>189</v>
      </c>
      <c r="C1041" s="206">
        <v>0</v>
      </c>
      <c r="D1041" s="206">
        <v>0</v>
      </c>
      <c r="E1041" s="206">
        <v>0</v>
      </c>
      <c r="F1041" s="393">
        <f t="shared" si="66"/>
        <v>0</v>
      </c>
      <c r="G1041" s="393">
        <f t="shared" si="67"/>
        <v>0</v>
      </c>
      <c r="H1041" s="530" t="str">
        <f t="shared" si="68"/>
        <v>否</v>
      </c>
      <c r="I1041" s="531" t="str">
        <f t="shared" si="69"/>
        <v>项</v>
      </c>
    </row>
    <row r="1042" ht="36" customHeight="1" spans="1:9">
      <c r="A1042" s="346">
        <v>2150104</v>
      </c>
      <c r="B1042" s="341" t="s">
        <v>926</v>
      </c>
      <c r="C1042" s="206">
        <v>0</v>
      </c>
      <c r="D1042" s="206">
        <v>0</v>
      </c>
      <c r="E1042" s="206">
        <v>0</v>
      </c>
      <c r="F1042" s="393">
        <f t="shared" si="66"/>
        <v>0</v>
      </c>
      <c r="G1042" s="393">
        <f t="shared" si="67"/>
        <v>0</v>
      </c>
      <c r="H1042" s="530" t="str">
        <f t="shared" si="68"/>
        <v>否</v>
      </c>
      <c r="I1042" s="531" t="str">
        <f t="shared" si="69"/>
        <v>项</v>
      </c>
    </row>
    <row r="1043" ht="36" customHeight="1" spans="1:9">
      <c r="A1043" s="346">
        <v>2150105</v>
      </c>
      <c r="B1043" s="341" t="s">
        <v>927</v>
      </c>
      <c r="C1043" s="206">
        <v>0</v>
      </c>
      <c r="D1043" s="206">
        <v>0</v>
      </c>
      <c r="E1043" s="206">
        <v>0</v>
      </c>
      <c r="F1043" s="393">
        <f t="shared" si="66"/>
        <v>0</v>
      </c>
      <c r="G1043" s="393">
        <f t="shared" si="67"/>
        <v>0</v>
      </c>
      <c r="H1043" s="530" t="str">
        <f t="shared" si="68"/>
        <v>否</v>
      </c>
      <c r="I1043" s="531" t="str">
        <f t="shared" si="69"/>
        <v>项</v>
      </c>
    </row>
    <row r="1044" ht="36" customHeight="1" spans="1:9">
      <c r="A1044" s="346">
        <v>2150106</v>
      </c>
      <c r="B1044" s="341" t="s">
        <v>928</v>
      </c>
      <c r="C1044" s="206">
        <v>0</v>
      </c>
      <c r="D1044" s="206">
        <v>0</v>
      </c>
      <c r="E1044" s="206">
        <v>0</v>
      </c>
      <c r="F1044" s="393">
        <f t="shared" si="66"/>
        <v>0</v>
      </c>
      <c r="G1044" s="393">
        <f t="shared" si="67"/>
        <v>0</v>
      </c>
      <c r="H1044" s="530" t="str">
        <f t="shared" si="68"/>
        <v>否</v>
      </c>
      <c r="I1044" s="531" t="str">
        <f t="shared" si="69"/>
        <v>项</v>
      </c>
    </row>
    <row r="1045" ht="36" customHeight="1" spans="1:9">
      <c r="A1045" s="346">
        <v>2150107</v>
      </c>
      <c r="B1045" s="341" t="s">
        <v>929</v>
      </c>
      <c r="C1045" s="206">
        <v>0</v>
      </c>
      <c r="D1045" s="206">
        <v>0</v>
      </c>
      <c r="E1045" s="206">
        <v>0</v>
      </c>
      <c r="F1045" s="393">
        <f t="shared" si="66"/>
        <v>0</v>
      </c>
      <c r="G1045" s="393">
        <f t="shared" si="67"/>
        <v>0</v>
      </c>
      <c r="H1045" s="530" t="str">
        <f t="shared" si="68"/>
        <v>否</v>
      </c>
      <c r="I1045" s="531" t="str">
        <f t="shared" si="69"/>
        <v>项</v>
      </c>
    </row>
    <row r="1046" ht="36" customHeight="1" spans="1:9">
      <c r="A1046" s="346">
        <v>2150108</v>
      </c>
      <c r="B1046" s="341" t="s">
        <v>930</v>
      </c>
      <c r="C1046" s="206">
        <v>0</v>
      </c>
      <c r="D1046" s="206">
        <v>0</v>
      </c>
      <c r="E1046" s="206">
        <v>0</v>
      </c>
      <c r="F1046" s="393">
        <f t="shared" si="66"/>
        <v>0</v>
      </c>
      <c r="G1046" s="393">
        <f t="shared" si="67"/>
        <v>0</v>
      </c>
      <c r="H1046" s="530" t="str">
        <f t="shared" si="68"/>
        <v>否</v>
      </c>
      <c r="I1046" s="531" t="str">
        <f t="shared" si="69"/>
        <v>项</v>
      </c>
    </row>
    <row r="1047" ht="36" customHeight="1" spans="1:9">
      <c r="A1047" s="346">
        <v>2150199</v>
      </c>
      <c r="B1047" s="341" t="s">
        <v>931</v>
      </c>
      <c r="C1047" s="206">
        <v>0</v>
      </c>
      <c r="D1047" s="206">
        <v>0</v>
      </c>
      <c r="E1047" s="206">
        <v>0</v>
      </c>
      <c r="F1047" s="393">
        <f t="shared" si="66"/>
        <v>0</v>
      </c>
      <c r="G1047" s="393">
        <f t="shared" si="67"/>
        <v>0</v>
      </c>
      <c r="H1047" s="530" t="str">
        <f t="shared" si="68"/>
        <v>否</v>
      </c>
      <c r="I1047" s="531" t="str">
        <f t="shared" si="69"/>
        <v>项</v>
      </c>
    </row>
    <row r="1048" ht="37.5" customHeight="1" spans="1:9">
      <c r="A1048" s="346">
        <v>21502</v>
      </c>
      <c r="B1048" s="202" t="s">
        <v>932</v>
      </c>
      <c r="C1048" s="147">
        <f>SUM(C1049:C1063)</f>
        <v>0</v>
      </c>
      <c r="D1048" s="147">
        <f>SUM(D1049:D1063)</f>
        <v>0</v>
      </c>
      <c r="E1048" s="147">
        <f>SUM(E1049:E1063)</f>
        <v>0</v>
      </c>
      <c r="F1048" s="393">
        <f t="shared" si="66"/>
        <v>0</v>
      </c>
      <c r="G1048" s="393">
        <f t="shared" si="67"/>
        <v>0</v>
      </c>
      <c r="H1048" s="530" t="str">
        <f t="shared" si="68"/>
        <v>否</v>
      </c>
      <c r="I1048" s="531" t="str">
        <f t="shared" si="69"/>
        <v>款</v>
      </c>
    </row>
    <row r="1049" ht="36" customHeight="1" spans="1:9">
      <c r="A1049" s="346">
        <v>2150201</v>
      </c>
      <c r="B1049" s="341" t="s">
        <v>187</v>
      </c>
      <c r="C1049" s="206">
        <v>0</v>
      </c>
      <c r="D1049" s="206">
        <v>0</v>
      </c>
      <c r="E1049" s="206">
        <v>0</v>
      </c>
      <c r="F1049" s="393">
        <f t="shared" si="66"/>
        <v>0</v>
      </c>
      <c r="G1049" s="393">
        <f t="shared" si="67"/>
        <v>0</v>
      </c>
      <c r="H1049" s="530" t="str">
        <f t="shared" si="68"/>
        <v>否</v>
      </c>
      <c r="I1049" s="531" t="str">
        <f t="shared" si="69"/>
        <v>项</v>
      </c>
    </row>
    <row r="1050" ht="36" customHeight="1" spans="1:9">
      <c r="A1050" s="346">
        <v>2150202</v>
      </c>
      <c r="B1050" s="341" t="s">
        <v>188</v>
      </c>
      <c r="C1050" s="206">
        <v>0</v>
      </c>
      <c r="D1050" s="206">
        <v>0</v>
      </c>
      <c r="E1050" s="206">
        <v>0</v>
      </c>
      <c r="F1050" s="393">
        <f t="shared" si="66"/>
        <v>0</v>
      </c>
      <c r="G1050" s="393">
        <f t="shared" si="67"/>
        <v>0</v>
      </c>
      <c r="H1050" s="530" t="str">
        <f t="shared" si="68"/>
        <v>否</v>
      </c>
      <c r="I1050" s="531" t="str">
        <f t="shared" si="69"/>
        <v>项</v>
      </c>
    </row>
    <row r="1051" ht="36" customHeight="1" spans="1:9">
      <c r="A1051" s="346">
        <v>2150203</v>
      </c>
      <c r="B1051" s="341" t="s">
        <v>189</v>
      </c>
      <c r="C1051" s="206">
        <v>0</v>
      </c>
      <c r="D1051" s="206">
        <v>0</v>
      </c>
      <c r="E1051" s="206">
        <v>0</v>
      </c>
      <c r="F1051" s="393">
        <f t="shared" si="66"/>
        <v>0</v>
      </c>
      <c r="G1051" s="393">
        <f t="shared" si="67"/>
        <v>0</v>
      </c>
      <c r="H1051" s="530" t="str">
        <f t="shared" si="68"/>
        <v>否</v>
      </c>
      <c r="I1051" s="531" t="str">
        <f t="shared" si="69"/>
        <v>项</v>
      </c>
    </row>
    <row r="1052" ht="36" customHeight="1" spans="1:9">
      <c r="A1052" s="346">
        <v>2150204</v>
      </c>
      <c r="B1052" s="341" t="s">
        <v>933</v>
      </c>
      <c r="C1052" s="206">
        <v>0</v>
      </c>
      <c r="D1052" s="206">
        <v>0</v>
      </c>
      <c r="E1052" s="206">
        <v>0</v>
      </c>
      <c r="F1052" s="393">
        <f t="shared" si="66"/>
        <v>0</v>
      </c>
      <c r="G1052" s="393">
        <f t="shared" si="67"/>
        <v>0</v>
      </c>
      <c r="H1052" s="530" t="str">
        <f t="shared" si="68"/>
        <v>否</v>
      </c>
      <c r="I1052" s="531" t="str">
        <f t="shared" si="69"/>
        <v>项</v>
      </c>
    </row>
    <row r="1053" ht="36" customHeight="1" spans="1:9">
      <c r="A1053" s="346">
        <v>2150205</v>
      </c>
      <c r="B1053" s="341" t="s">
        <v>934</v>
      </c>
      <c r="C1053" s="206">
        <v>0</v>
      </c>
      <c r="D1053" s="206">
        <v>0</v>
      </c>
      <c r="E1053" s="206">
        <v>0</v>
      </c>
      <c r="F1053" s="393">
        <f t="shared" si="66"/>
        <v>0</v>
      </c>
      <c r="G1053" s="393">
        <f t="shared" si="67"/>
        <v>0</v>
      </c>
      <c r="H1053" s="530" t="str">
        <f t="shared" si="68"/>
        <v>否</v>
      </c>
      <c r="I1053" s="531" t="str">
        <f t="shared" si="69"/>
        <v>项</v>
      </c>
    </row>
    <row r="1054" ht="36" customHeight="1" spans="1:9">
      <c r="A1054" s="346">
        <v>2150206</v>
      </c>
      <c r="B1054" s="341" t="s">
        <v>935</v>
      </c>
      <c r="C1054" s="206">
        <v>0</v>
      </c>
      <c r="D1054" s="206">
        <v>0</v>
      </c>
      <c r="E1054" s="206">
        <v>0</v>
      </c>
      <c r="F1054" s="393">
        <f t="shared" si="66"/>
        <v>0</v>
      </c>
      <c r="G1054" s="393">
        <f t="shared" si="67"/>
        <v>0</v>
      </c>
      <c r="H1054" s="530" t="str">
        <f t="shared" si="68"/>
        <v>否</v>
      </c>
      <c r="I1054" s="531" t="str">
        <f t="shared" si="69"/>
        <v>项</v>
      </c>
    </row>
    <row r="1055" ht="36" customHeight="1" spans="1:9">
      <c r="A1055" s="346">
        <v>2150207</v>
      </c>
      <c r="B1055" s="341" t="s">
        <v>936</v>
      </c>
      <c r="C1055" s="206">
        <v>0</v>
      </c>
      <c r="D1055" s="206">
        <v>0</v>
      </c>
      <c r="E1055" s="206">
        <v>0</v>
      </c>
      <c r="F1055" s="393">
        <f t="shared" si="66"/>
        <v>0</v>
      </c>
      <c r="G1055" s="393">
        <f t="shared" si="67"/>
        <v>0</v>
      </c>
      <c r="H1055" s="530" t="str">
        <f t="shared" si="68"/>
        <v>否</v>
      </c>
      <c r="I1055" s="531" t="str">
        <f t="shared" si="69"/>
        <v>项</v>
      </c>
    </row>
    <row r="1056" ht="36" customHeight="1" spans="1:9">
      <c r="A1056" s="346">
        <v>2150208</v>
      </c>
      <c r="B1056" s="341" t="s">
        <v>937</v>
      </c>
      <c r="C1056" s="206">
        <v>0</v>
      </c>
      <c r="D1056" s="206">
        <v>0</v>
      </c>
      <c r="E1056" s="206">
        <v>0</v>
      </c>
      <c r="F1056" s="393">
        <f t="shared" si="66"/>
        <v>0</v>
      </c>
      <c r="G1056" s="393">
        <f t="shared" si="67"/>
        <v>0</v>
      </c>
      <c r="H1056" s="530" t="str">
        <f t="shared" si="68"/>
        <v>否</v>
      </c>
      <c r="I1056" s="531" t="str">
        <f t="shared" si="69"/>
        <v>项</v>
      </c>
    </row>
    <row r="1057" ht="36" customHeight="1" spans="1:9">
      <c r="A1057" s="346">
        <v>2150209</v>
      </c>
      <c r="B1057" s="341" t="s">
        <v>938</v>
      </c>
      <c r="C1057" s="206">
        <v>0</v>
      </c>
      <c r="D1057" s="206">
        <v>0</v>
      </c>
      <c r="E1057" s="206">
        <v>0</v>
      </c>
      <c r="F1057" s="393">
        <f t="shared" si="66"/>
        <v>0</v>
      </c>
      <c r="G1057" s="393">
        <f t="shared" si="67"/>
        <v>0</v>
      </c>
      <c r="H1057" s="530" t="str">
        <f t="shared" si="68"/>
        <v>否</v>
      </c>
      <c r="I1057" s="531" t="str">
        <f t="shared" si="69"/>
        <v>项</v>
      </c>
    </row>
    <row r="1058" ht="36" customHeight="1" spans="1:9">
      <c r="A1058" s="346">
        <v>2150210</v>
      </c>
      <c r="B1058" s="341" t="s">
        <v>939</v>
      </c>
      <c r="C1058" s="206">
        <v>0</v>
      </c>
      <c r="D1058" s="206">
        <v>0</v>
      </c>
      <c r="E1058" s="206">
        <v>0</v>
      </c>
      <c r="F1058" s="393">
        <f t="shared" si="66"/>
        <v>0</v>
      </c>
      <c r="G1058" s="393">
        <f t="shared" si="67"/>
        <v>0</v>
      </c>
      <c r="H1058" s="530" t="str">
        <f t="shared" si="68"/>
        <v>否</v>
      </c>
      <c r="I1058" s="531" t="str">
        <f t="shared" si="69"/>
        <v>项</v>
      </c>
    </row>
    <row r="1059" ht="36" customHeight="1" spans="1:9">
      <c r="A1059" s="346">
        <v>2150212</v>
      </c>
      <c r="B1059" s="341" t="s">
        <v>940</v>
      </c>
      <c r="C1059" s="206">
        <v>0</v>
      </c>
      <c r="D1059" s="206">
        <v>0</v>
      </c>
      <c r="E1059" s="206">
        <v>0</v>
      </c>
      <c r="F1059" s="393">
        <f t="shared" si="66"/>
        <v>0</v>
      </c>
      <c r="G1059" s="393">
        <f t="shared" si="67"/>
        <v>0</v>
      </c>
      <c r="H1059" s="530" t="str">
        <f t="shared" si="68"/>
        <v>否</v>
      </c>
      <c r="I1059" s="531" t="str">
        <f t="shared" si="69"/>
        <v>项</v>
      </c>
    </row>
    <row r="1060" ht="36" customHeight="1" spans="1:9">
      <c r="A1060" s="346">
        <v>2150213</v>
      </c>
      <c r="B1060" s="341" t="s">
        <v>941</v>
      </c>
      <c r="C1060" s="206">
        <v>0</v>
      </c>
      <c r="D1060" s="206">
        <v>0</v>
      </c>
      <c r="E1060" s="206">
        <v>0</v>
      </c>
      <c r="F1060" s="393">
        <f t="shared" si="66"/>
        <v>0</v>
      </c>
      <c r="G1060" s="393">
        <f t="shared" si="67"/>
        <v>0</v>
      </c>
      <c r="H1060" s="530" t="str">
        <f t="shared" si="68"/>
        <v>否</v>
      </c>
      <c r="I1060" s="531" t="str">
        <f t="shared" si="69"/>
        <v>项</v>
      </c>
    </row>
    <row r="1061" ht="36" customHeight="1" spans="1:9">
      <c r="A1061" s="346">
        <v>2150214</v>
      </c>
      <c r="B1061" s="341" t="s">
        <v>942</v>
      </c>
      <c r="C1061" s="206">
        <v>0</v>
      </c>
      <c r="D1061" s="206">
        <v>0</v>
      </c>
      <c r="E1061" s="206">
        <v>0</v>
      </c>
      <c r="F1061" s="393">
        <f t="shared" si="66"/>
        <v>0</v>
      </c>
      <c r="G1061" s="393">
        <f t="shared" si="67"/>
        <v>0</v>
      </c>
      <c r="H1061" s="530" t="str">
        <f t="shared" si="68"/>
        <v>否</v>
      </c>
      <c r="I1061" s="531" t="str">
        <f t="shared" si="69"/>
        <v>项</v>
      </c>
    </row>
    <row r="1062" ht="36" customHeight="1" spans="1:9">
      <c r="A1062" s="346">
        <v>2150215</v>
      </c>
      <c r="B1062" s="341" t="s">
        <v>943</v>
      </c>
      <c r="C1062" s="206">
        <v>0</v>
      </c>
      <c r="D1062" s="206">
        <v>0</v>
      </c>
      <c r="E1062" s="206">
        <v>0</v>
      </c>
      <c r="F1062" s="393">
        <f t="shared" si="66"/>
        <v>0</v>
      </c>
      <c r="G1062" s="393">
        <f t="shared" si="67"/>
        <v>0</v>
      </c>
      <c r="H1062" s="530" t="str">
        <f t="shared" si="68"/>
        <v>否</v>
      </c>
      <c r="I1062" s="531" t="str">
        <f t="shared" si="69"/>
        <v>项</v>
      </c>
    </row>
    <row r="1063" ht="36" customHeight="1" spans="1:9">
      <c r="A1063" s="346">
        <v>2150299</v>
      </c>
      <c r="B1063" s="341" t="s">
        <v>944</v>
      </c>
      <c r="C1063" s="206">
        <v>0</v>
      </c>
      <c r="D1063" s="206">
        <v>0</v>
      </c>
      <c r="E1063" s="206">
        <v>0</v>
      </c>
      <c r="F1063" s="393">
        <f t="shared" si="66"/>
        <v>0</v>
      </c>
      <c r="G1063" s="393">
        <f t="shared" si="67"/>
        <v>0</v>
      </c>
      <c r="H1063" s="530" t="str">
        <f t="shared" si="68"/>
        <v>否</v>
      </c>
      <c r="I1063" s="531" t="str">
        <f t="shared" si="69"/>
        <v>项</v>
      </c>
    </row>
    <row r="1064" ht="37.5" customHeight="1" spans="1:9">
      <c r="A1064" s="346">
        <v>21503</v>
      </c>
      <c r="B1064" s="202" t="s">
        <v>945</v>
      </c>
      <c r="C1064" s="147">
        <f>SUM(C1065:C1068)</f>
        <v>0</v>
      </c>
      <c r="D1064" s="147">
        <f>SUM(D1065:D1068)</f>
        <v>0</v>
      </c>
      <c r="E1064" s="147">
        <f>SUM(E1065:E1068)</f>
        <v>0</v>
      </c>
      <c r="F1064" s="393">
        <f t="shared" si="66"/>
        <v>0</v>
      </c>
      <c r="G1064" s="393">
        <f t="shared" si="67"/>
        <v>0</v>
      </c>
      <c r="H1064" s="530" t="str">
        <f t="shared" si="68"/>
        <v>否</v>
      </c>
      <c r="I1064" s="531" t="str">
        <f t="shared" si="69"/>
        <v>款</v>
      </c>
    </row>
    <row r="1065" ht="36" customHeight="1" spans="1:9">
      <c r="A1065" s="346">
        <v>2150301</v>
      </c>
      <c r="B1065" s="341" t="s">
        <v>187</v>
      </c>
      <c r="C1065" s="206">
        <v>0</v>
      </c>
      <c r="D1065" s="206">
        <v>0</v>
      </c>
      <c r="E1065" s="206">
        <v>0</v>
      </c>
      <c r="F1065" s="393">
        <f t="shared" si="66"/>
        <v>0</v>
      </c>
      <c r="G1065" s="393">
        <f t="shared" si="67"/>
        <v>0</v>
      </c>
      <c r="H1065" s="530" t="str">
        <f t="shared" si="68"/>
        <v>否</v>
      </c>
      <c r="I1065" s="531" t="str">
        <f t="shared" si="69"/>
        <v>项</v>
      </c>
    </row>
    <row r="1066" ht="36" customHeight="1" spans="1:9">
      <c r="A1066" s="346">
        <v>2150302</v>
      </c>
      <c r="B1066" s="341" t="s">
        <v>188</v>
      </c>
      <c r="C1066" s="206">
        <v>0</v>
      </c>
      <c r="D1066" s="206">
        <v>0</v>
      </c>
      <c r="E1066" s="206">
        <v>0</v>
      </c>
      <c r="F1066" s="393">
        <f t="shared" si="66"/>
        <v>0</v>
      </c>
      <c r="G1066" s="393">
        <f t="shared" si="67"/>
        <v>0</v>
      </c>
      <c r="H1066" s="530" t="str">
        <f t="shared" si="68"/>
        <v>否</v>
      </c>
      <c r="I1066" s="531" t="str">
        <f t="shared" si="69"/>
        <v>项</v>
      </c>
    </row>
    <row r="1067" ht="36" customHeight="1" spans="1:9">
      <c r="A1067" s="346">
        <v>2150303</v>
      </c>
      <c r="B1067" s="341" t="s">
        <v>189</v>
      </c>
      <c r="C1067" s="206">
        <v>0</v>
      </c>
      <c r="D1067" s="206">
        <v>0</v>
      </c>
      <c r="E1067" s="206">
        <v>0</v>
      </c>
      <c r="F1067" s="393">
        <f t="shared" si="66"/>
        <v>0</v>
      </c>
      <c r="G1067" s="393">
        <f t="shared" si="67"/>
        <v>0</v>
      </c>
      <c r="H1067" s="530" t="str">
        <f t="shared" si="68"/>
        <v>否</v>
      </c>
      <c r="I1067" s="531" t="str">
        <f t="shared" si="69"/>
        <v>项</v>
      </c>
    </row>
    <row r="1068" ht="36" customHeight="1" spans="1:9">
      <c r="A1068" s="346">
        <v>2150399</v>
      </c>
      <c r="B1068" s="341" t="s">
        <v>946</v>
      </c>
      <c r="C1068" s="206">
        <v>0</v>
      </c>
      <c r="D1068" s="206">
        <v>0</v>
      </c>
      <c r="E1068" s="206">
        <v>0</v>
      </c>
      <c r="F1068" s="393">
        <f t="shared" si="66"/>
        <v>0</v>
      </c>
      <c r="G1068" s="393">
        <f t="shared" si="67"/>
        <v>0</v>
      </c>
      <c r="H1068" s="530" t="str">
        <f t="shared" si="68"/>
        <v>否</v>
      </c>
      <c r="I1068" s="531" t="str">
        <f t="shared" si="69"/>
        <v>项</v>
      </c>
    </row>
    <row r="1069" ht="18" customHeight="1" spans="1:9">
      <c r="A1069" s="346">
        <v>21505</v>
      </c>
      <c r="B1069" s="202" t="s">
        <v>947</v>
      </c>
      <c r="C1069" s="147">
        <f>SUM(C1070:C1079)</f>
        <v>411</v>
      </c>
      <c r="D1069" s="147">
        <f>SUM(D1070:D1079)</f>
        <v>440</v>
      </c>
      <c r="E1069" s="147">
        <f>SUM(E1070:E1079)</f>
        <v>473</v>
      </c>
      <c r="F1069" s="393">
        <f t="shared" si="66"/>
        <v>115.085158150852</v>
      </c>
      <c r="G1069" s="393">
        <f t="shared" si="67"/>
        <v>107.5</v>
      </c>
      <c r="H1069" s="530" t="str">
        <f t="shared" si="68"/>
        <v>是</v>
      </c>
      <c r="I1069" s="531" t="str">
        <f t="shared" si="69"/>
        <v>款</v>
      </c>
    </row>
    <row r="1070" ht="18" customHeight="1" spans="1:9">
      <c r="A1070" s="346">
        <v>2150501</v>
      </c>
      <c r="B1070" s="341" t="s">
        <v>187</v>
      </c>
      <c r="C1070" s="206">
        <v>411</v>
      </c>
      <c r="D1070" s="206">
        <v>440</v>
      </c>
      <c r="E1070" s="206">
        <v>448</v>
      </c>
      <c r="F1070" s="393">
        <f t="shared" si="66"/>
        <v>109.002433090024</v>
      </c>
      <c r="G1070" s="393">
        <f t="shared" si="67"/>
        <v>101.818181818182</v>
      </c>
      <c r="H1070" s="530" t="str">
        <f t="shared" si="68"/>
        <v>是</v>
      </c>
      <c r="I1070" s="531" t="str">
        <f t="shared" si="69"/>
        <v>项</v>
      </c>
    </row>
    <row r="1071" ht="36" customHeight="1" spans="1:9">
      <c r="A1071" s="346">
        <v>2150502</v>
      </c>
      <c r="B1071" s="341" t="s">
        <v>188</v>
      </c>
      <c r="C1071" s="206">
        <v>0</v>
      </c>
      <c r="D1071" s="206">
        <v>0</v>
      </c>
      <c r="E1071" s="206">
        <v>0</v>
      </c>
      <c r="F1071" s="393">
        <f t="shared" si="66"/>
        <v>0</v>
      </c>
      <c r="G1071" s="393">
        <f t="shared" si="67"/>
        <v>0</v>
      </c>
      <c r="H1071" s="530" t="str">
        <f t="shared" si="68"/>
        <v>否</v>
      </c>
      <c r="I1071" s="531" t="str">
        <f t="shared" si="69"/>
        <v>项</v>
      </c>
    </row>
    <row r="1072" ht="36" customHeight="1" spans="1:9">
      <c r="A1072" s="346">
        <v>2150503</v>
      </c>
      <c r="B1072" s="341" t="s">
        <v>189</v>
      </c>
      <c r="C1072" s="206">
        <v>0</v>
      </c>
      <c r="D1072" s="206">
        <v>0</v>
      </c>
      <c r="E1072" s="206">
        <v>0</v>
      </c>
      <c r="F1072" s="393">
        <f t="shared" si="66"/>
        <v>0</v>
      </c>
      <c r="G1072" s="393">
        <f t="shared" si="67"/>
        <v>0</v>
      </c>
      <c r="H1072" s="530" t="str">
        <f t="shared" si="68"/>
        <v>否</v>
      </c>
      <c r="I1072" s="531" t="str">
        <f t="shared" si="69"/>
        <v>项</v>
      </c>
    </row>
    <row r="1073" ht="36" customHeight="1" spans="1:9">
      <c r="A1073" s="346">
        <v>2150505</v>
      </c>
      <c r="B1073" s="341" t="s">
        <v>948</v>
      </c>
      <c r="C1073" s="206">
        <v>0</v>
      </c>
      <c r="D1073" s="206">
        <v>0</v>
      </c>
      <c r="E1073" s="206">
        <v>0</v>
      </c>
      <c r="F1073" s="393">
        <f t="shared" si="66"/>
        <v>0</v>
      </c>
      <c r="G1073" s="393">
        <f t="shared" si="67"/>
        <v>0</v>
      </c>
      <c r="H1073" s="530" t="str">
        <f t="shared" si="68"/>
        <v>否</v>
      </c>
      <c r="I1073" s="531" t="str">
        <f t="shared" si="69"/>
        <v>项</v>
      </c>
    </row>
    <row r="1074" ht="36" customHeight="1" spans="1:9">
      <c r="A1074" s="346">
        <v>2150507</v>
      </c>
      <c r="B1074" s="341" t="s">
        <v>949</v>
      </c>
      <c r="C1074" s="206">
        <v>0</v>
      </c>
      <c r="D1074" s="206">
        <v>0</v>
      </c>
      <c r="E1074" s="206">
        <v>0</v>
      </c>
      <c r="F1074" s="393">
        <f t="shared" si="66"/>
        <v>0</v>
      </c>
      <c r="G1074" s="393">
        <f t="shared" si="67"/>
        <v>0</v>
      </c>
      <c r="H1074" s="530" t="str">
        <f t="shared" si="68"/>
        <v>否</v>
      </c>
      <c r="I1074" s="531" t="str">
        <f t="shared" si="69"/>
        <v>项</v>
      </c>
    </row>
    <row r="1075" ht="36" customHeight="1" spans="1:9">
      <c r="A1075" s="346">
        <v>2150508</v>
      </c>
      <c r="B1075" s="341" t="s">
        <v>950</v>
      </c>
      <c r="C1075" s="206">
        <v>0</v>
      </c>
      <c r="D1075" s="206">
        <v>0</v>
      </c>
      <c r="E1075" s="206">
        <v>0</v>
      </c>
      <c r="F1075" s="393">
        <f t="shared" si="66"/>
        <v>0</v>
      </c>
      <c r="G1075" s="393">
        <f t="shared" si="67"/>
        <v>0</v>
      </c>
      <c r="H1075" s="530" t="str">
        <f t="shared" si="68"/>
        <v>否</v>
      </c>
      <c r="I1075" s="531" t="str">
        <f t="shared" si="69"/>
        <v>项</v>
      </c>
    </row>
    <row r="1076" ht="36" customHeight="1" spans="1:9">
      <c r="A1076" s="533">
        <v>2150516</v>
      </c>
      <c r="B1076" s="343" t="s">
        <v>951</v>
      </c>
      <c r="C1076" s="206">
        <v>0</v>
      </c>
      <c r="D1076" s="206">
        <v>0</v>
      </c>
      <c r="E1076" s="206">
        <v>0</v>
      </c>
      <c r="F1076" s="393">
        <f t="shared" si="66"/>
        <v>0</v>
      </c>
      <c r="G1076" s="393">
        <f t="shared" si="67"/>
        <v>0</v>
      </c>
      <c r="H1076" s="530" t="str">
        <f t="shared" si="68"/>
        <v>否</v>
      </c>
      <c r="I1076" s="531" t="str">
        <f t="shared" si="69"/>
        <v>项</v>
      </c>
    </row>
    <row r="1077" ht="18" customHeight="1" spans="1:9">
      <c r="A1077" s="533">
        <v>2150517</v>
      </c>
      <c r="B1077" s="343" t="s">
        <v>952</v>
      </c>
      <c r="C1077" s="206">
        <v>0</v>
      </c>
      <c r="D1077" s="206">
        <v>0</v>
      </c>
      <c r="E1077" s="206">
        <v>25</v>
      </c>
      <c r="F1077" s="393">
        <f t="shared" si="66"/>
        <v>0</v>
      </c>
      <c r="G1077" s="393">
        <f t="shared" si="67"/>
        <v>0</v>
      </c>
      <c r="H1077" s="530" t="str">
        <f t="shared" si="68"/>
        <v>是</v>
      </c>
      <c r="I1077" s="531" t="str">
        <f t="shared" si="69"/>
        <v>项</v>
      </c>
    </row>
    <row r="1078" ht="36" customHeight="1" spans="1:9">
      <c r="A1078" s="533">
        <v>2150550</v>
      </c>
      <c r="B1078" s="343" t="s">
        <v>196</v>
      </c>
      <c r="C1078" s="206">
        <v>0</v>
      </c>
      <c r="D1078" s="206">
        <v>0</v>
      </c>
      <c r="E1078" s="206">
        <v>0</v>
      </c>
      <c r="F1078" s="393">
        <f t="shared" si="66"/>
        <v>0</v>
      </c>
      <c r="G1078" s="393">
        <f t="shared" si="67"/>
        <v>0</v>
      </c>
      <c r="H1078" s="530" t="str">
        <f t="shared" si="68"/>
        <v>否</v>
      </c>
      <c r="I1078" s="531" t="str">
        <f t="shared" si="69"/>
        <v>项</v>
      </c>
    </row>
    <row r="1079" ht="36" customHeight="1" spans="1:9">
      <c r="A1079" s="346">
        <v>2150599</v>
      </c>
      <c r="B1079" s="341" t="s">
        <v>953</v>
      </c>
      <c r="C1079" s="206">
        <v>0</v>
      </c>
      <c r="D1079" s="206">
        <v>0</v>
      </c>
      <c r="E1079" s="206">
        <v>0</v>
      </c>
      <c r="F1079" s="393">
        <f t="shared" si="66"/>
        <v>0</v>
      </c>
      <c r="G1079" s="393">
        <f t="shared" si="67"/>
        <v>0</v>
      </c>
      <c r="H1079" s="530" t="str">
        <f t="shared" si="68"/>
        <v>否</v>
      </c>
      <c r="I1079" s="531" t="str">
        <f t="shared" si="69"/>
        <v>项</v>
      </c>
    </row>
    <row r="1080" ht="37.5" customHeight="1" spans="1:9">
      <c r="A1080" s="346">
        <v>21507</v>
      </c>
      <c r="B1080" s="202" t="s">
        <v>954</v>
      </c>
      <c r="C1080" s="147">
        <f>SUM(C1081:C1086)</f>
        <v>0</v>
      </c>
      <c r="D1080" s="147">
        <f>SUM(D1081:D1086)</f>
        <v>0</v>
      </c>
      <c r="E1080" s="147">
        <f>SUM(E1081:E1086)</f>
        <v>0</v>
      </c>
      <c r="F1080" s="393">
        <f t="shared" si="66"/>
        <v>0</v>
      </c>
      <c r="G1080" s="393">
        <f t="shared" si="67"/>
        <v>0</v>
      </c>
      <c r="H1080" s="530" t="str">
        <f t="shared" si="68"/>
        <v>否</v>
      </c>
      <c r="I1080" s="531" t="str">
        <f t="shared" si="69"/>
        <v>款</v>
      </c>
    </row>
    <row r="1081" ht="36" customHeight="1" spans="1:9">
      <c r="A1081" s="346">
        <v>2150701</v>
      </c>
      <c r="B1081" s="341" t="s">
        <v>187</v>
      </c>
      <c r="C1081" s="206">
        <v>0</v>
      </c>
      <c r="D1081" s="206">
        <v>0</v>
      </c>
      <c r="E1081" s="206">
        <v>0</v>
      </c>
      <c r="F1081" s="393">
        <f t="shared" si="66"/>
        <v>0</v>
      </c>
      <c r="G1081" s="393">
        <f t="shared" si="67"/>
        <v>0</v>
      </c>
      <c r="H1081" s="530" t="str">
        <f t="shared" si="68"/>
        <v>否</v>
      </c>
      <c r="I1081" s="531" t="str">
        <f t="shared" si="69"/>
        <v>项</v>
      </c>
    </row>
    <row r="1082" ht="36" customHeight="1" spans="1:9">
      <c r="A1082" s="346">
        <v>2150702</v>
      </c>
      <c r="B1082" s="341" t="s">
        <v>188</v>
      </c>
      <c r="C1082" s="206">
        <v>0</v>
      </c>
      <c r="D1082" s="206">
        <v>0</v>
      </c>
      <c r="E1082" s="206">
        <v>0</v>
      </c>
      <c r="F1082" s="393">
        <f t="shared" si="66"/>
        <v>0</v>
      </c>
      <c r="G1082" s="393">
        <f t="shared" si="67"/>
        <v>0</v>
      </c>
      <c r="H1082" s="530" t="str">
        <f t="shared" si="68"/>
        <v>否</v>
      </c>
      <c r="I1082" s="531" t="str">
        <f t="shared" si="69"/>
        <v>项</v>
      </c>
    </row>
    <row r="1083" ht="36" customHeight="1" spans="1:9">
      <c r="A1083" s="346">
        <v>2150703</v>
      </c>
      <c r="B1083" s="341" t="s">
        <v>189</v>
      </c>
      <c r="C1083" s="206">
        <v>0</v>
      </c>
      <c r="D1083" s="206">
        <v>0</v>
      </c>
      <c r="E1083" s="206">
        <v>0</v>
      </c>
      <c r="F1083" s="393">
        <f t="shared" si="66"/>
        <v>0</v>
      </c>
      <c r="G1083" s="393">
        <f t="shared" si="67"/>
        <v>0</v>
      </c>
      <c r="H1083" s="530" t="str">
        <f t="shared" si="68"/>
        <v>否</v>
      </c>
      <c r="I1083" s="531" t="str">
        <f t="shared" si="69"/>
        <v>项</v>
      </c>
    </row>
    <row r="1084" ht="36" customHeight="1" spans="1:9">
      <c r="A1084" s="346">
        <v>2150704</v>
      </c>
      <c r="B1084" s="341" t="s">
        <v>955</v>
      </c>
      <c r="C1084" s="206">
        <v>0</v>
      </c>
      <c r="D1084" s="206">
        <v>0</v>
      </c>
      <c r="E1084" s="206">
        <v>0</v>
      </c>
      <c r="F1084" s="393">
        <f t="shared" si="66"/>
        <v>0</v>
      </c>
      <c r="G1084" s="393">
        <f t="shared" si="67"/>
        <v>0</v>
      </c>
      <c r="H1084" s="530" t="str">
        <f t="shared" si="68"/>
        <v>否</v>
      </c>
      <c r="I1084" s="531" t="str">
        <f t="shared" si="69"/>
        <v>项</v>
      </c>
    </row>
    <row r="1085" ht="36" customHeight="1" spans="1:9">
      <c r="A1085" s="346">
        <v>2150705</v>
      </c>
      <c r="B1085" s="341" t="s">
        <v>956</v>
      </c>
      <c r="C1085" s="206">
        <v>0</v>
      </c>
      <c r="D1085" s="206">
        <v>0</v>
      </c>
      <c r="E1085" s="206">
        <v>0</v>
      </c>
      <c r="F1085" s="393">
        <f t="shared" si="66"/>
        <v>0</v>
      </c>
      <c r="G1085" s="393">
        <f t="shared" si="67"/>
        <v>0</v>
      </c>
      <c r="H1085" s="530" t="str">
        <f t="shared" si="68"/>
        <v>否</v>
      </c>
      <c r="I1085" s="531" t="str">
        <f t="shared" si="69"/>
        <v>项</v>
      </c>
    </row>
    <row r="1086" ht="36" customHeight="1" spans="1:9">
      <c r="A1086" s="346">
        <v>2150799</v>
      </c>
      <c r="B1086" s="341" t="s">
        <v>957</v>
      </c>
      <c r="C1086" s="206">
        <v>0</v>
      </c>
      <c r="D1086" s="206">
        <v>0</v>
      </c>
      <c r="E1086" s="206">
        <v>0</v>
      </c>
      <c r="F1086" s="393">
        <f t="shared" si="66"/>
        <v>0</v>
      </c>
      <c r="G1086" s="393">
        <f t="shared" si="67"/>
        <v>0</v>
      </c>
      <c r="H1086" s="530" t="str">
        <f t="shared" si="68"/>
        <v>否</v>
      </c>
      <c r="I1086" s="531" t="str">
        <f t="shared" si="69"/>
        <v>项</v>
      </c>
    </row>
    <row r="1087" ht="37.5" customHeight="1" spans="1:9">
      <c r="A1087" s="346">
        <v>21508</v>
      </c>
      <c r="B1087" s="202" t="s">
        <v>958</v>
      </c>
      <c r="C1087" s="147">
        <f>SUM(C1088:C1094)</f>
        <v>0</v>
      </c>
      <c r="D1087" s="147">
        <f>SUM(D1088:D1094)</f>
        <v>0</v>
      </c>
      <c r="E1087" s="147">
        <f>SUM(E1088:E1094)</f>
        <v>0</v>
      </c>
      <c r="F1087" s="393">
        <f t="shared" si="66"/>
        <v>0</v>
      </c>
      <c r="G1087" s="393">
        <f t="shared" si="67"/>
        <v>0</v>
      </c>
      <c r="H1087" s="530" t="str">
        <f t="shared" si="68"/>
        <v>否</v>
      </c>
      <c r="I1087" s="531" t="str">
        <f t="shared" si="69"/>
        <v>款</v>
      </c>
    </row>
    <row r="1088" ht="36" customHeight="1" spans="1:9">
      <c r="A1088" s="346">
        <v>2150801</v>
      </c>
      <c r="B1088" s="341" t="s">
        <v>187</v>
      </c>
      <c r="C1088" s="206">
        <v>0</v>
      </c>
      <c r="D1088" s="206">
        <v>0</v>
      </c>
      <c r="E1088" s="206">
        <v>0</v>
      </c>
      <c r="F1088" s="393">
        <f t="shared" si="66"/>
        <v>0</v>
      </c>
      <c r="G1088" s="393">
        <f t="shared" si="67"/>
        <v>0</v>
      </c>
      <c r="H1088" s="530" t="str">
        <f t="shared" si="68"/>
        <v>否</v>
      </c>
      <c r="I1088" s="531" t="str">
        <f t="shared" si="69"/>
        <v>项</v>
      </c>
    </row>
    <row r="1089" ht="36" customHeight="1" spans="1:14">
      <c r="A1089" s="346">
        <v>2150802</v>
      </c>
      <c r="B1089" s="341" t="s">
        <v>188</v>
      </c>
      <c r="C1089" s="206">
        <v>0</v>
      </c>
      <c r="D1089" s="206">
        <v>0</v>
      </c>
      <c r="E1089" s="206">
        <v>0</v>
      </c>
      <c r="F1089" s="393">
        <f t="shared" si="66"/>
        <v>0</v>
      </c>
      <c r="G1089" s="393">
        <f t="shared" si="67"/>
        <v>0</v>
      </c>
      <c r="H1089" s="530" t="str">
        <f t="shared" si="68"/>
        <v>否</v>
      </c>
      <c r="I1089" s="531" t="str">
        <f t="shared" si="69"/>
        <v>项</v>
      </c>
    </row>
    <row r="1090" ht="36" customHeight="1" spans="1:14">
      <c r="A1090" s="346">
        <v>2150803</v>
      </c>
      <c r="B1090" s="341" t="s">
        <v>189</v>
      </c>
      <c r="C1090" s="206">
        <v>0</v>
      </c>
      <c r="D1090" s="206">
        <v>0</v>
      </c>
      <c r="E1090" s="206">
        <v>0</v>
      </c>
      <c r="F1090" s="393">
        <f t="shared" si="66"/>
        <v>0</v>
      </c>
      <c r="G1090" s="393">
        <f t="shared" si="67"/>
        <v>0</v>
      </c>
      <c r="H1090" s="530" t="str">
        <f t="shared" si="68"/>
        <v>否</v>
      </c>
      <c r="I1090" s="531" t="str">
        <f t="shared" si="69"/>
        <v>项</v>
      </c>
    </row>
    <row r="1091" ht="36" customHeight="1" spans="1:14">
      <c r="A1091" s="346">
        <v>2150804</v>
      </c>
      <c r="B1091" s="341" t="s">
        <v>959</v>
      </c>
      <c r="C1091" s="206">
        <v>0</v>
      </c>
      <c r="D1091" s="206">
        <v>0</v>
      </c>
      <c r="E1091" s="206">
        <v>0</v>
      </c>
      <c r="F1091" s="393">
        <f t="shared" si="66"/>
        <v>0</v>
      </c>
      <c r="G1091" s="393">
        <f t="shared" si="67"/>
        <v>0</v>
      </c>
      <c r="H1091" s="530" t="str">
        <f t="shared" si="68"/>
        <v>否</v>
      </c>
      <c r="I1091" s="531" t="str">
        <f t="shared" si="69"/>
        <v>项</v>
      </c>
    </row>
    <row r="1092" ht="36" customHeight="1" spans="1:14">
      <c r="A1092" s="346">
        <v>2150805</v>
      </c>
      <c r="B1092" s="341" t="s">
        <v>960</v>
      </c>
      <c r="C1092" s="206">
        <v>0</v>
      </c>
      <c r="D1092" s="206">
        <v>0</v>
      </c>
      <c r="E1092" s="206">
        <v>0</v>
      </c>
      <c r="F1092" s="393">
        <f t="shared" si="66"/>
        <v>0</v>
      </c>
      <c r="G1092" s="393">
        <f t="shared" si="67"/>
        <v>0</v>
      </c>
      <c r="H1092" s="530" t="str">
        <f t="shared" si="68"/>
        <v>否</v>
      </c>
      <c r="I1092" s="531" t="str">
        <f t="shared" si="69"/>
        <v>项</v>
      </c>
    </row>
    <row r="1093" ht="36" customHeight="1" spans="1:14">
      <c r="A1093" s="533">
        <v>2150806</v>
      </c>
      <c r="B1093" s="537" t="s">
        <v>961</v>
      </c>
      <c r="C1093" s="206">
        <v>0</v>
      </c>
      <c r="D1093" s="206">
        <v>0</v>
      </c>
      <c r="E1093" s="206">
        <v>0</v>
      </c>
      <c r="F1093" s="393">
        <f t="shared" si="66"/>
        <v>0</v>
      </c>
      <c r="G1093" s="393">
        <f t="shared" si="67"/>
        <v>0</v>
      </c>
      <c r="H1093" s="530" t="str">
        <f t="shared" si="68"/>
        <v>否</v>
      </c>
      <c r="I1093" s="531" t="str">
        <f t="shared" si="69"/>
        <v>项</v>
      </c>
    </row>
    <row r="1094" ht="36" customHeight="1" spans="1:14">
      <c r="A1094" s="346">
        <v>2150899</v>
      </c>
      <c r="B1094" s="341" t="s">
        <v>962</v>
      </c>
      <c r="C1094" s="206">
        <v>0</v>
      </c>
      <c r="D1094" s="206">
        <v>0</v>
      </c>
      <c r="E1094" s="206">
        <v>0</v>
      </c>
      <c r="F1094" s="393">
        <f t="shared" ref="F1094:F1157" si="70">IFERROR(IF(C1094&lt;0,"",IFERROR(E1094/C1094,0))*100,0)</f>
        <v>0</v>
      </c>
      <c r="G1094" s="393">
        <f t="shared" ref="G1094:G1157" si="71">IFERROR(IF(D1094&lt;0,"",IFERROR(E1094/D1094,0))*100,0)</f>
        <v>0</v>
      </c>
      <c r="H1094" s="530" t="str">
        <f t="shared" ref="H1094:H1157" si="72">IF(LEN(A1094)=3,"是",IF(B1094&lt;&gt;"",IF(SUM(C1094:E1094)&lt;&gt;0,"是","否"),"是"))</f>
        <v>否</v>
      </c>
      <c r="I1094" s="531" t="str">
        <f t="shared" ref="I1094:I1157" si="73">IF(LEN(A1094)=3,"类",IF(LEN(A1094)=5,"款","项"))</f>
        <v>项</v>
      </c>
    </row>
    <row r="1095" ht="37.5" customHeight="1" spans="1:14">
      <c r="A1095" s="346">
        <v>21599</v>
      </c>
      <c r="B1095" s="202" t="s">
        <v>963</v>
      </c>
      <c r="C1095" s="147">
        <f>SUM(C1096:C1100)</f>
        <v>0</v>
      </c>
      <c r="D1095" s="147">
        <f>SUM(D1096:D1100)</f>
        <v>0</v>
      </c>
      <c r="E1095" s="147">
        <f>SUM(E1096:E1100)</f>
        <v>0</v>
      </c>
      <c r="F1095" s="393">
        <f t="shared" si="70"/>
        <v>0</v>
      </c>
      <c r="G1095" s="393">
        <f t="shared" si="71"/>
        <v>0</v>
      </c>
      <c r="H1095" s="530" t="str">
        <f t="shared" si="72"/>
        <v>否</v>
      </c>
      <c r="I1095" s="531" t="str">
        <f t="shared" si="73"/>
        <v>款</v>
      </c>
    </row>
    <row r="1096" ht="36" customHeight="1" spans="1:14">
      <c r="A1096" s="346">
        <v>2159901</v>
      </c>
      <c r="B1096" s="341" t="s">
        <v>964</v>
      </c>
      <c r="C1096" s="206">
        <v>0</v>
      </c>
      <c r="D1096" s="206">
        <v>0</v>
      </c>
      <c r="E1096" s="206">
        <v>0</v>
      </c>
      <c r="F1096" s="393">
        <f t="shared" si="70"/>
        <v>0</v>
      </c>
      <c r="G1096" s="393">
        <f t="shared" si="71"/>
        <v>0</v>
      </c>
      <c r="H1096" s="530" t="str">
        <f t="shared" si="72"/>
        <v>否</v>
      </c>
      <c r="I1096" s="531" t="str">
        <f t="shared" si="73"/>
        <v>项</v>
      </c>
    </row>
    <row r="1097" ht="36" customHeight="1" spans="1:14">
      <c r="A1097" s="346">
        <v>2159904</v>
      </c>
      <c r="B1097" s="341" t="s">
        <v>965</v>
      </c>
      <c r="C1097" s="206">
        <v>0</v>
      </c>
      <c r="D1097" s="206">
        <v>0</v>
      </c>
      <c r="E1097" s="206">
        <v>0</v>
      </c>
      <c r="F1097" s="393">
        <f t="shared" si="70"/>
        <v>0</v>
      </c>
      <c r="G1097" s="393">
        <f t="shared" si="71"/>
        <v>0</v>
      </c>
      <c r="H1097" s="530" t="str">
        <f t="shared" si="72"/>
        <v>否</v>
      </c>
      <c r="I1097" s="531" t="str">
        <f t="shared" si="73"/>
        <v>项</v>
      </c>
    </row>
    <row r="1098" ht="36" customHeight="1" spans="1:14">
      <c r="A1098" s="346">
        <v>2159905</v>
      </c>
      <c r="B1098" s="341" t="s">
        <v>966</v>
      </c>
      <c r="C1098" s="206">
        <v>0</v>
      </c>
      <c r="D1098" s="206">
        <v>0</v>
      </c>
      <c r="E1098" s="206">
        <v>0</v>
      </c>
      <c r="F1098" s="393">
        <f t="shared" si="70"/>
        <v>0</v>
      </c>
      <c r="G1098" s="393">
        <f t="shared" si="71"/>
        <v>0</v>
      </c>
      <c r="H1098" s="530" t="str">
        <f t="shared" si="72"/>
        <v>否</v>
      </c>
      <c r="I1098" s="531" t="str">
        <f t="shared" si="73"/>
        <v>项</v>
      </c>
    </row>
    <row r="1099" ht="36" customHeight="1" spans="1:14">
      <c r="A1099" s="346">
        <v>2159906</v>
      </c>
      <c r="B1099" s="341" t="s">
        <v>967</v>
      </c>
      <c r="C1099" s="206">
        <v>0</v>
      </c>
      <c r="D1099" s="206">
        <v>0</v>
      </c>
      <c r="E1099" s="206">
        <v>0</v>
      </c>
      <c r="F1099" s="393">
        <f t="shared" si="70"/>
        <v>0</v>
      </c>
      <c r="G1099" s="393">
        <f t="shared" si="71"/>
        <v>0</v>
      </c>
      <c r="H1099" s="530" t="str">
        <f t="shared" si="72"/>
        <v>否</v>
      </c>
      <c r="I1099" s="531" t="str">
        <f t="shared" si="73"/>
        <v>项</v>
      </c>
    </row>
    <row r="1100" ht="36" customHeight="1" spans="1:14">
      <c r="A1100" s="346">
        <v>2159999</v>
      </c>
      <c r="B1100" s="341" t="s">
        <v>963</v>
      </c>
      <c r="C1100" s="206">
        <v>0</v>
      </c>
      <c r="D1100" s="206">
        <v>0</v>
      </c>
      <c r="E1100" s="206">
        <v>0</v>
      </c>
      <c r="F1100" s="393">
        <f t="shared" si="70"/>
        <v>0</v>
      </c>
      <c r="G1100" s="393">
        <f t="shared" si="71"/>
        <v>0</v>
      </c>
      <c r="H1100" s="530" t="str">
        <f t="shared" si="72"/>
        <v>否</v>
      </c>
      <c r="I1100" s="531" t="str">
        <f t="shared" si="73"/>
        <v>项</v>
      </c>
    </row>
    <row r="1101" ht="18" customHeight="1" spans="1:14">
      <c r="A1101" s="529">
        <v>216</v>
      </c>
      <c r="B1101" s="469" t="s">
        <v>152</v>
      </c>
      <c r="C1101" s="216">
        <f>SUM(C1102,C1112,C1118)</f>
        <v>171</v>
      </c>
      <c r="D1101" s="216">
        <f>SUM(D1102,D1112,D1118)</f>
        <v>224</v>
      </c>
      <c r="E1101" s="216">
        <f>SUM(E1102,E1112,E1118)</f>
        <v>198</v>
      </c>
      <c r="F1101" s="389">
        <f t="shared" si="70"/>
        <v>115.789473684211</v>
      </c>
      <c r="G1101" s="389">
        <f t="shared" si="71"/>
        <v>88.3928571428571</v>
      </c>
      <c r="H1101" s="530" t="str">
        <f t="shared" si="72"/>
        <v>是</v>
      </c>
      <c r="I1101" s="531" t="str">
        <f t="shared" si="73"/>
        <v>类</v>
      </c>
      <c r="K1101" s="411"/>
      <c r="N1101" s="411"/>
    </row>
    <row r="1102" ht="18" customHeight="1" spans="1:14">
      <c r="A1102" s="346">
        <v>21602</v>
      </c>
      <c r="B1102" s="202" t="s">
        <v>968</v>
      </c>
      <c r="C1102" s="147">
        <f>SUM(C1103:C1111)</f>
        <v>171</v>
      </c>
      <c r="D1102" s="147">
        <f>SUM(D1103:D1111)</f>
        <v>224</v>
      </c>
      <c r="E1102" s="147">
        <f>SUM(E1103:E1111)</f>
        <v>198</v>
      </c>
      <c r="F1102" s="393">
        <f t="shared" si="70"/>
        <v>115.789473684211</v>
      </c>
      <c r="G1102" s="393">
        <f t="shared" si="71"/>
        <v>88.3928571428571</v>
      </c>
      <c r="H1102" s="530" t="str">
        <f t="shared" si="72"/>
        <v>是</v>
      </c>
      <c r="I1102" s="531" t="str">
        <f t="shared" si="73"/>
        <v>款</v>
      </c>
    </row>
    <row r="1103" ht="18" customHeight="1" spans="1:14">
      <c r="A1103" s="346">
        <v>2160201</v>
      </c>
      <c r="B1103" s="341" t="s">
        <v>187</v>
      </c>
      <c r="C1103" s="206">
        <v>171</v>
      </c>
      <c r="D1103" s="206">
        <v>178</v>
      </c>
      <c r="E1103" s="206">
        <v>152</v>
      </c>
      <c r="F1103" s="393">
        <f t="shared" si="70"/>
        <v>88.8888888888889</v>
      </c>
      <c r="G1103" s="393">
        <f t="shared" si="71"/>
        <v>85.3932584269663</v>
      </c>
      <c r="H1103" s="530" t="str">
        <f t="shared" si="72"/>
        <v>是</v>
      </c>
      <c r="I1103" s="531" t="str">
        <f t="shared" si="73"/>
        <v>项</v>
      </c>
    </row>
    <row r="1104" ht="36" customHeight="1" spans="1:14">
      <c r="A1104" s="346">
        <v>2160202</v>
      </c>
      <c r="B1104" s="341" t="s">
        <v>188</v>
      </c>
      <c r="C1104" s="206">
        <v>0</v>
      </c>
      <c r="D1104" s="206">
        <v>0</v>
      </c>
      <c r="E1104" s="206">
        <v>0</v>
      </c>
      <c r="F1104" s="393">
        <f t="shared" si="70"/>
        <v>0</v>
      </c>
      <c r="G1104" s="393">
        <f t="shared" si="71"/>
        <v>0</v>
      </c>
      <c r="H1104" s="530" t="str">
        <f t="shared" si="72"/>
        <v>否</v>
      </c>
      <c r="I1104" s="531" t="str">
        <f t="shared" si="73"/>
        <v>项</v>
      </c>
    </row>
    <row r="1105" ht="36" customHeight="1" spans="1:9">
      <c r="A1105" s="346">
        <v>2160203</v>
      </c>
      <c r="B1105" s="341" t="s">
        <v>189</v>
      </c>
      <c r="C1105" s="206">
        <v>0</v>
      </c>
      <c r="D1105" s="206">
        <v>0</v>
      </c>
      <c r="E1105" s="206">
        <v>0</v>
      </c>
      <c r="F1105" s="393">
        <f t="shared" si="70"/>
        <v>0</v>
      </c>
      <c r="G1105" s="393">
        <f t="shared" si="71"/>
        <v>0</v>
      </c>
      <c r="H1105" s="530" t="str">
        <f t="shared" si="72"/>
        <v>否</v>
      </c>
      <c r="I1105" s="531" t="str">
        <f t="shared" si="73"/>
        <v>项</v>
      </c>
    </row>
    <row r="1106" ht="36" customHeight="1" spans="1:9">
      <c r="A1106" s="346">
        <v>2160216</v>
      </c>
      <c r="B1106" s="341" t="s">
        <v>969</v>
      </c>
      <c r="C1106" s="206">
        <v>0</v>
      </c>
      <c r="D1106" s="206">
        <v>0</v>
      </c>
      <c r="E1106" s="206">
        <v>0</v>
      </c>
      <c r="F1106" s="393">
        <f t="shared" si="70"/>
        <v>0</v>
      </c>
      <c r="G1106" s="393">
        <f t="shared" si="71"/>
        <v>0</v>
      </c>
      <c r="H1106" s="530" t="str">
        <f t="shared" si="72"/>
        <v>否</v>
      </c>
      <c r="I1106" s="531" t="str">
        <f t="shared" si="73"/>
        <v>项</v>
      </c>
    </row>
    <row r="1107" ht="18" customHeight="1" spans="1:9">
      <c r="A1107" s="346">
        <v>2160217</v>
      </c>
      <c r="B1107" s="341" t="s">
        <v>970</v>
      </c>
      <c r="C1107" s="206">
        <v>0</v>
      </c>
      <c r="D1107" s="206">
        <v>46</v>
      </c>
      <c r="E1107" s="206">
        <v>46</v>
      </c>
      <c r="F1107" s="393">
        <f t="shared" si="70"/>
        <v>0</v>
      </c>
      <c r="G1107" s="393">
        <f t="shared" si="71"/>
        <v>100</v>
      </c>
      <c r="H1107" s="530" t="str">
        <f t="shared" si="72"/>
        <v>是</v>
      </c>
      <c r="I1107" s="531" t="str">
        <f t="shared" si="73"/>
        <v>项</v>
      </c>
    </row>
    <row r="1108" ht="36" customHeight="1" spans="1:9">
      <c r="A1108" s="346">
        <v>2160218</v>
      </c>
      <c r="B1108" s="341" t="s">
        <v>971</v>
      </c>
      <c r="C1108" s="206">
        <v>0</v>
      </c>
      <c r="D1108" s="206">
        <v>0</v>
      </c>
      <c r="E1108" s="206">
        <v>0</v>
      </c>
      <c r="F1108" s="393">
        <f t="shared" si="70"/>
        <v>0</v>
      </c>
      <c r="G1108" s="393">
        <f t="shared" si="71"/>
        <v>0</v>
      </c>
      <c r="H1108" s="530" t="str">
        <f t="shared" si="72"/>
        <v>否</v>
      </c>
      <c r="I1108" s="531" t="str">
        <f t="shared" si="73"/>
        <v>项</v>
      </c>
    </row>
    <row r="1109" ht="36" customHeight="1" spans="1:9">
      <c r="A1109" s="346">
        <v>2160219</v>
      </c>
      <c r="B1109" s="341" t="s">
        <v>972</v>
      </c>
      <c r="C1109" s="206">
        <v>0</v>
      </c>
      <c r="D1109" s="206">
        <v>0</v>
      </c>
      <c r="E1109" s="206">
        <v>0</v>
      </c>
      <c r="F1109" s="393">
        <f t="shared" si="70"/>
        <v>0</v>
      </c>
      <c r="G1109" s="393">
        <f t="shared" si="71"/>
        <v>0</v>
      </c>
      <c r="H1109" s="530" t="str">
        <f t="shared" si="72"/>
        <v>否</v>
      </c>
      <c r="I1109" s="531" t="str">
        <f t="shared" si="73"/>
        <v>项</v>
      </c>
    </row>
    <row r="1110" ht="36" customHeight="1" spans="1:9">
      <c r="A1110" s="346">
        <v>2160250</v>
      </c>
      <c r="B1110" s="341" t="s">
        <v>196</v>
      </c>
      <c r="C1110" s="206">
        <v>0</v>
      </c>
      <c r="D1110" s="206">
        <v>0</v>
      </c>
      <c r="E1110" s="206">
        <v>0</v>
      </c>
      <c r="F1110" s="393">
        <f t="shared" si="70"/>
        <v>0</v>
      </c>
      <c r="G1110" s="393">
        <f t="shared" si="71"/>
        <v>0</v>
      </c>
      <c r="H1110" s="530" t="str">
        <f t="shared" si="72"/>
        <v>否</v>
      </c>
      <c r="I1110" s="531" t="str">
        <f t="shared" si="73"/>
        <v>项</v>
      </c>
    </row>
    <row r="1111" ht="36" customHeight="1" spans="1:9">
      <c r="A1111" s="346">
        <v>2160299</v>
      </c>
      <c r="B1111" s="341" t="s">
        <v>973</v>
      </c>
      <c r="C1111" s="206">
        <v>0</v>
      </c>
      <c r="D1111" s="206">
        <v>0</v>
      </c>
      <c r="E1111" s="206">
        <v>0</v>
      </c>
      <c r="F1111" s="393">
        <f t="shared" si="70"/>
        <v>0</v>
      </c>
      <c r="G1111" s="393">
        <f t="shared" si="71"/>
        <v>0</v>
      </c>
      <c r="H1111" s="530" t="str">
        <f t="shared" si="72"/>
        <v>否</v>
      </c>
      <c r="I1111" s="531" t="str">
        <f t="shared" si="73"/>
        <v>项</v>
      </c>
    </row>
    <row r="1112" ht="37.5" customHeight="1" spans="1:9">
      <c r="A1112" s="346">
        <v>21606</v>
      </c>
      <c r="B1112" s="202" t="s">
        <v>974</v>
      </c>
      <c r="C1112" s="147">
        <f>SUM(C1113:C1117)</f>
        <v>0</v>
      </c>
      <c r="D1112" s="147">
        <f>SUM(D1113:D1117)</f>
        <v>0</v>
      </c>
      <c r="E1112" s="147">
        <f>SUM(E1113:E1117)</f>
        <v>0</v>
      </c>
      <c r="F1112" s="393">
        <f t="shared" si="70"/>
        <v>0</v>
      </c>
      <c r="G1112" s="393">
        <f t="shared" si="71"/>
        <v>0</v>
      </c>
      <c r="H1112" s="530" t="str">
        <f t="shared" si="72"/>
        <v>否</v>
      </c>
      <c r="I1112" s="531" t="str">
        <f t="shared" si="73"/>
        <v>款</v>
      </c>
    </row>
    <row r="1113" ht="36" customHeight="1" spans="1:9">
      <c r="A1113" s="346">
        <v>2160601</v>
      </c>
      <c r="B1113" s="341" t="s">
        <v>187</v>
      </c>
      <c r="C1113" s="206">
        <v>0</v>
      </c>
      <c r="D1113" s="206">
        <v>0</v>
      </c>
      <c r="E1113" s="206">
        <v>0</v>
      </c>
      <c r="F1113" s="393">
        <f t="shared" si="70"/>
        <v>0</v>
      </c>
      <c r="G1113" s="393">
        <f t="shared" si="71"/>
        <v>0</v>
      </c>
      <c r="H1113" s="530" t="str">
        <f t="shared" si="72"/>
        <v>否</v>
      </c>
      <c r="I1113" s="531" t="str">
        <f t="shared" si="73"/>
        <v>项</v>
      </c>
    </row>
    <row r="1114" ht="36" customHeight="1" spans="1:9">
      <c r="A1114" s="346">
        <v>2160602</v>
      </c>
      <c r="B1114" s="341" t="s">
        <v>188</v>
      </c>
      <c r="C1114" s="206">
        <v>0</v>
      </c>
      <c r="D1114" s="206">
        <v>0</v>
      </c>
      <c r="E1114" s="206">
        <v>0</v>
      </c>
      <c r="F1114" s="393">
        <f t="shared" si="70"/>
        <v>0</v>
      </c>
      <c r="G1114" s="393">
        <f t="shared" si="71"/>
        <v>0</v>
      </c>
      <c r="H1114" s="530" t="str">
        <f t="shared" si="72"/>
        <v>否</v>
      </c>
      <c r="I1114" s="531" t="str">
        <f t="shared" si="73"/>
        <v>项</v>
      </c>
    </row>
    <row r="1115" ht="36" customHeight="1" spans="1:9">
      <c r="A1115" s="346">
        <v>2160603</v>
      </c>
      <c r="B1115" s="341" t="s">
        <v>189</v>
      </c>
      <c r="C1115" s="206">
        <v>0</v>
      </c>
      <c r="D1115" s="206">
        <v>0</v>
      </c>
      <c r="E1115" s="206">
        <v>0</v>
      </c>
      <c r="F1115" s="393">
        <f t="shared" si="70"/>
        <v>0</v>
      </c>
      <c r="G1115" s="393">
        <f t="shared" si="71"/>
        <v>0</v>
      </c>
      <c r="H1115" s="530" t="str">
        <f t="shared" si="72"/>
        <v>否</v>
      </c>
      <c r="I1115" s="531" t="str">
        <f t="shared" si="73"/>
        <v>项</v>
      </c>
    </row>
    <row r="1116" ht="36" customHeight="1" spans="1:9">
      <c r="A1116" s="346">
        <v>2160607</v>
      </c>
      <c r="B1116" s="341" t="s">
        <v>975</v>
      </c>
      <c r="C1116" s="206">
        <v>0</v>
      </c>
      <c r="D1116" s="206">
        <v>0</v>
      </c>
      <c r="E1116" s="206">
        <v>0</v>
      </c>
      <c r="F1116" s="393">
        <f t="shared" si="70"/>
        <v>0</v>
      </c>
      <c r="G1116" s="393">
        <f t="shared" si="71"/>
        <v>0</v>
      </c>
      <c r="H1116" s="530" t="str">
        <f t="shared" si="72"/>
        <v>否</v>
      </c>
      <c r="I1116" s="531" t="str">
        <f t="shared" si="73"/>
        <v>项</v>
      </c>
    </row>
    <row r="1117" ht="36" customHeight="1" spans="1:9">
      <c r="A1117" s="346">
        <v>2160699</v>
      </c>
      <c r="B1117" s="341" t="s">
        <v>976</v>
      </c>
      <c r="C1117" s="206">
        <v>0</v>
      </c>
      <c r="D1117" s="206">
        <v>0</v>
      </c>
      <c r="E1117" s="206">
        <v>0</v>
      </c>
      <c r="F1117" s="393">
        <f t="shared" si="70"/>
        <v>0</v>
      </c>
      <c r="G1117" s="393">
        <f t="shared" si="71"/>
        <v>0</v>
      </c>
      <c r="H1117" s="530" t="str">
        <f t="shared" si="72"/>
        <v>否</v>
      </c>
      <c r="I1117" s="531" t="str">
        <f t="shared" si="73"/>
        <v>项</v>
      </c>
    </row>
    <row r="1118" ht="37.5" customHeight="1" spans="1:9">
      <c r="A1118" s="346">
        <v>21699</v>
      </c>
      <c r="B1118" s="202" t="s">
        <v>977</v>
      </c>
      <c r="C1118" s="147">
        <f>SUM(C1119:C1120)</f>
        <v>0</v>
      </c>
      <c r="D1118" s="147">
        <f>SUM(D1119:D1120)</f>
        <v>0</v>
      </c>
      <c r="E1118" s="147">
        <f>SUM(E1119:E1120)</f>
        <v>0</v>
      </c>
      <c r="F1118" s="393">
        <f t="shared" si="70"/>
        <v>0</v>
      </c>
      <c r="G1118" s="393">
        <f t="shared" si="71"/>
        <v>0</v>
      </c>
      <c r="H1118" s="530" t="str">
        <f t="shared" si="72"/>
        <v>否</v>
      </c>
      <c r="I1118" s="531" t="str">
        <f t="shared" si="73"/>
        <v>款</v>
      </c>
    </row>
    <row r="1119" ht="36" customHeight="1" spans="1:9">
      <c r="A1119" s="346">
        <v>2169901</v>
      </c>
      <c r="B1119" s="341" t="s">
        <v>978</v>
      </c>
      <c r="C1119" s="206">
        <v>0</v>
      </c>
      <c r="D1119" s="206">
        <v>0</v>
      </c>
      <c r="E1119" s="206">
        <v>0</v>
      </c>
      <c r="F1119" s="393">
        <f t="shared" si="70"/>
        <v>0</v>
      </c>
      <c r="G1119" s="393">
        <f t="shared" si="71"/>
        <v>0</v>
      </c>
      <c r="H1119" s="530" t="str">
        <f t="shared" si="72"/>
        <v>否</v>
      </c>
      <c r="I1119" s="531" t="str">
        <f t="shared" si="73"/>
        <v>项</v>
      </c>
    </row>
    <row r="1120" ht="36" customHeight="1" spans="1:9">
      <c r="A1120" s="346">
        <v>2169999</v>
      </c>
      <c r="B1120" s="341" t="s">
        <v>977</v>
      </c>
      <c r="C1120" s="206">
        <v>0</v>
      </c>
      <c r="D1120" s="206">
        <v>0</v>
      </c>
      <c r="E1120" s="206">
        <v>0</v>
      </c>
      <c r="F1120" s="393">
        <f t="shared" si="70"/>
        <v>0</v>
      </c>
      <c r="G1120" s="393">
        <f t="shared" si="71"/>
        <v>0</v>
      </c>
      <c r="H1120" s="530" t="str">
        <f t="shared" si="72"/>
        <v>否</v>
      </c>
      <c r="I1120" s="531" t="str">
        <f t="shared" si="73"/>
        <v>项</v>
      </c>
    </row>
    <row r="1121" ht="18" customHeight="1" spans="1:14">
      <c r="A1121" s="529">
        <v>217</v>
      </c>
      <c r="B1121" s="469" t="s">
        <v>153</v>
      </c>
      <c r="C1121" s="216">
        <f>SUM(C1122,C1129,C1139,C1145)</f>
        <v>21</v>
      </c>
      <c r="D1121" s="216">
        <f>SUM(D1122,D1129,D1139,D1145)</f>
        <v>4</v>
      </c>
      <c r="E1121" s="216">
        <f>SUM(E1122,E1129,E1139,E1145)</f>
        <v>21</v>
      </c>
      <c r="F1121" s="389">
        <f t="shared" si="70"/>
        <v>100</v>
      </c>
      <c r="G1121" s="389">
        <f t="shared" si="71"/>
        <v>525</v>
      </c>
      <c r="H1121" s="530" t="str">
        <f t="shared" si="72"/>
        <v>是</v>
      </c>
      <c r="I1121" s="531" t="str">
        <f t="shared" si="73"/>
        <v>类</v>
      </c>
      <c r="K1121" s="411"/>
      <c r="N1121" s="411"/>
    </row>
    <row r="1122" ht="18" customHeight="1" spans="1:14">
      <c r="A1122" s="346">
        <v>21701</v>
      </c>
      <c r="B1122" s="202" t="s">
        <v>979</v>
      </c>
      <c r="C1122" s="147">
        <f>SUM(C1123:C1128)</f>
        <v>20</v>
      </c>
      <c r="D1122" s="147">
        <f>SUM(D1123:D1128)</f>
        <v>0</v>
      </c>
      <c r="E1122" s="147">
        <f>SUM(E1123:E1128)</f>
        <v>20</v>
      </c>
      <c r="F1122" s="393">
        <f t="shared" si="70"/>
        <v>100</v>
      </c>
      <c r="G1122" s="393">
        <f t="shared" si="71"/>
        <v>0</v>
      </c>
      <c r="H1122" s="530" t="str">
        <f t="shared" si="72"/>
        <v>是</v>
      </c>
      <c r="I1122" s="531" t="str">
        <f t="shared" si="73"/>
        <v>款</v>
      </c>
    </row>
    <row r="1123" ht="36" customHeight="1" spans="1:14">
      <c r="A1123" s="346">
        <v>2170101</v>
      </c>
      <c r="B1123" s="341" t="s">
        <v>187</v>
      </c>
      <c r="C1123" s="206">
        <v>0</v>
      </c>
      <c r="D1123" s="206">
        <v>0</v>
      </c>
      <c r="E1123" s="206">
        <v>0</v>
      </c>
      <c r="F1123" s="393">
        <f t="shared" si="70"/>
        <v>0</v>
      </c>
      <c r="G1123" s="393">
        <f t="shared" si="71"/>
        <v>0</v>
      </c>
      <c r="H1123" s="530" t="str">
        <f t="shared" si="72"/>
        <v>否</v>
      </c>
      <c r="I1123" s="531" t="str">
        <f t="shared" si="73"/>
        <v>项</v>
      </c>
    </row>
    <row r="1124" ht="18" customHeight="1" spans="1:14">
      <c r="A1124" s="346">
        <v>2170102</v>
      </c>
      <c r="B1124" s="341" t="s">
        <v>188</v>
      </c>
      <c r="C1124" s="206">
        <v>20</v>
      </c>
      <c r="D1124" s="206">
        <v>0</v>
      </c>
      <c r="E1124" s="206">
        <v>20</v>
      </c>
      <c r="F1124" s="393">
        <f t="shared" si="70"/>
        <v>100</v>
      </c>
      <c r="G1124" s="393">
        <f t="shared" si="71"/>
        <v>0</v>
      </c>
      <c r="H1124" s="530" t="str">
        <f t="shared" si="72"/>
        <v>是</v>
      </c>
      <c r="I1124" s="531" t="str">
        <f t="shared" si="73"/>
        <v>项</v>
      </c>
    </row>
    <row r="1125" ht="36" customHeight="1" spans="1:14">
      <c r="A1125" s="346">
        <v>2170103</v>
      </c>
      <c r="B1125" s="341" t="s">
        <v>189</v>
      </c>
      <c r="C1125" s="206">
        <v>0</v>
      </c>
      <c r="D1125" s="206">
        <v>0</v>
      </c>
      <c r="E1125" s="206">
        <v>0</v>
      </c>
      <c r="F1125" s="393">
        <f t="shared" si="70"/>
        <v>0</v>
      </c>
      <c r="G1125" s="393">
        <f t="shared" si="71"/>
        <v>0</v>
      </c>
      <c r="H1125" s="530" t="str">
        <f t="shared" si="72"/>
        <v>否</v>
      </c>
      <c r="I1125" s="531" t="str">
        <f t="shared" si="73"/>
        <v>项</v>
      </c>
    </row>
    <row r="1126" ht="36" customHeight="1" spans="1:14">
      <c r="A1126" s="346">
        <v>2170104</v>
      </c>
      <c r="B1126" s="341" t="s">
        <v>980</v>
      </c>
      <c r="C1126" s="206">
        <v>0</v>
      </c>
      <c r="D1126" s="206">
        <v>0</v>
      </c>
      <c r="E1126" s="206">
        <v>0</v>
      </c>
      <c r="F1126" s="393">
        <f t="shared" si="70"/>
        <v>0</v>
      </c>
      <c r="G1126" s="393">
        <f t="shared" si="71"/>
        <v>0</v>
      </c>
      <c r="H1126" s="530" t="str">
        <f t="shared" si="72"/>
        <v>否</v>
      </c>
      <c r="I1126" s="531" t="str">
        <f t="shared" si="73"/>
        <v>项</v>
      </c>
    </row>
    <row r="1127" ht="36" customHeight="1" spans="1:14">
      <c r="A1127" s="346">
        <v>2170150</v>
      </c>
      <c r="B1127" s="341" t="s">
        <v>196</v>
      </c>
      <c r="C1127" s="206">
        <v>0</v>
      </c>
      <c r="D1127" s="206">
        <v>0</v>
      </c>
      <c r="E1127" s="206">
        <v>0</v>
      </c>
      <c r="F1127" s="393">
        <f t="shared" si="70"/>
        <v>0</v>
      </c>
      <c r="G1127" s="393">
        <f t="shared" si="71"/>
        <v>0</v>
      </c>
      <c r="H1127" s="530" t="str">
        <f t="shared" si="72"/>
        <v>否</v>
      </c>
      <c r="I1127" s="531" t="str">
        <f t="shared" si="73"/>
        <v>项</v>
      </c>
    </row>
    <row r="1128" ht="36" customHeight="1" spans="1:14">
      <c r="A1128" s="346">
        <v>2170199</v>
      </c>
      <c r="B1128" s="341" t="s">
        <v>981</v>
      </c>
      <c r="C1128" s="206">
        <v>0</v>
      </c>
      <c r="D1128" s="206">
        <v>0</v>
      </c>
      <c r="E1128" s="206">
        <v>0</v>
      </c>
      <c r="F1128" s="393">
        <f t="shared" si="70"/>
        <v>0</v>
      </c>
      <c r="G1128" s="393">
        <f t="shared" si="71"/>
        <v>0</v>
      </c>
      <c r="H1128" s="530" t="str">
        <f t="shared" si="72"/>
        <v>否</v>
      </c>
      <c r="I1128" s="531" t="str">
        <f t="shared" si="73"/>
        <v>项</v>
      </c>
    </row>
    <row r="1129" ht="18" customHeight="1" spans="1:14">
      <c r="A1129" s="536">
        <v>21702</v>
      </c>
      <c r="B1129" s="202" t="s">
        <v>982</v>
      </c>
      <c r="C1129" s="147">
        <f>SUM(C1130:C1138)</f>
        <v>1</v>
      </c>
      <c r="D1129" s="147">
        <f>SUM(D1130:D1138)</f>
        <v>4</v>
      </c>
      <c r="E1129" s="147">
        <f>SUM(E1130:E1138)</f>
        <v>1</v>
      </c>
      <c r="F1129" s="393">
        <f t="shared" si="70"/>
        <v>100</v>
      </c>
      <c r="G1129" s="393">
        <f t="shared" si="71"/>
        <v>25</v>
      </c>
      <c r="H1129" s="530" t="str">
        <f t="shared" si="72"/>
        <v>是</v>
      </c>
      <c r="I1129" s="531" t="str">
        <f t="shared" si="73"/>
        <v>款</v>
      </c>
    </row>
    <row r="1130" ht="36" customHeight="1" spans="1:14">
      <c r="A1130" s="538">
        <v>2170201</v>
      </c>
      <c r="B1130" s="337" t="s">
        <v>983</v>
      </c>
      <c r="C1130" s="206">
        <v>0</v>
      </c>
      <c r="D1130" s="206">
        <v>0</v>
      </c>
      <c r="E1130" s="206">
        <v>0</v>
      </c>
      <c r="F1130" s="393">
        <f t="shared" si="70"/>
        <v>0</v>
      </c>
      <c r="G1130" s="393">
        <f t="shared" si="71"/>
        <v>0</v>
      </c>
      <c r="H1130" s="530" t="str">
        <f t="shared" si="72"/>
        <v>否</v>
      </c>
      <c r="I1130" s="531" t="str">
        <f t="shared" si="73"/>
        <v>项</v>
      </c>
    </row>
    <row r="1131" ht="36" customHeight="1" spans="1:14">
      <c r="A1131" s="538">
        <v>2170202</v>
      </c>
      <c r="B1131" s="337" t="s">
        <v>984</v>
      </c>
      <c r="C1131" s="206">
        <v>0</v>
      </c>
      <c r="D1131" s="206">
        <v>0</v>
      </c>
      <c r="E1131" s="206">
        <v>0</v>
      </c>
      <c r="F1131" s="393">
        <f t="shared" si="70"/>
        <v>0</v>
      </c>
      <c r="G1131" s="393">
        <f t="shared" si="71"/>
        <v>0</v>
      </c>
      <c r="H1131" s="530" t="str">
        <f t="shared" si="72"/>
        <v>否</v>
      </c>
      <c r="I1131" s="531" t="str">
        <f t="shared" si="73"/>
        <v>项</v>
      </c>
    </row>
    <row r="1132" ht="36" customHeight="1" spans="1:14">
      <c r="A1132" s="538">
        <v>2170203</v>
      </c>
      <c r="B1132" s="337" t="s">
        <v>985</v>
      </c>
      <c r="C1132" s="206">
        <v>0</v>
      </c>
      <c r="D1132" s="206">
        <v>0</v>
      </c>
      <c r="E1132" s="206">
        <v>0</v>
      </c>
      <c r="F1132" s="393">
        <f t="shared" si="70"/>
        <v>0</v>
      </c>
      <c r="G1132" s="393">
        <f t="shared" si="71"/>
        <v>0</v>
      </c>
      <c r="H1132" s="530" t="str">
        <f t="shared" si="72"/>
        <v>否</v>
      </c>
      <c r="I1132" s="531" t="str">
        <f t="shared" si="73"/>
        <v>项</v>
      </c>
    </row>
    <row r="1133" ht="36" customHeight="1" spans="1:14">
      <c r="A1133" s="538">
        <v>2170204</v>
      </c>
      <c r="B1133" s="337" t="s">
        <v>986</v>
      </c>
      <c r="C1133" s="206">
        <v>0</v>
      </c>
      <c r="D1133" s="206">
        <v>0</v>
      </c>
      <c r="E1133" s="206">
        <v>0</v>
      </c>
      <c r="F1133" s="393">
        <f t="shared" si="70"/>
        <v>0</v>
      </c>
      <c r="G1133" s="393">
        <f t="shared" si="71"/>
        <v>0</v>
      </c>
      <c r="H1133" s="530" t="str">
        <f t="shared" si="72"/>
        <v>否</v>
      </c>
      <c r="I1133" s="531" t="str">
        <f t="shared" si="73"/>
        <v>项</v>
      </c>
    </row>
    <row r="1134" ht="18" customHeight="1" spans="1:14">
      <c r="A1134" s="538">
        <v>2170205</v>
      </c>
      <c r="B1134" s="337" t="s">
        <v>987</v>
      </c>
      <c r="C1134" s="206">
        <v>1</v>
      </c>
      <c r="D1134" s="206">
        <v>4</v>
      </c>
      <c r="E1134" s="206">
        <v>1</v>
      </c>
      <c r="F1134" s="393">
        <f t="shared" si="70"/>
        <v>100</v>
      </c>
      <c r="G1134" s="393">
        <f t="shared" si="71"/>
        <v>25</v>
      </c>
      <c r="H1134" s="530" t="str">
        <f t="shared" si="72"/>
        <v>是</v>
      </c>
      <c r="I1134" s="531" t="str">
        <f t="shared" si="73"/>
        <v>项</v>
      </c>
    </row>
    <row r="1135" ht="36" customHeight="1" spans="1:14">
      <c r="A1135" s="538">
        <v>2170206</v>
      </c>
      <c r="B1135" s="337" t="s">
        <v>988</v>
      </c>
      <c r="C1135" s="206">
        <v>0</v>
      </c>
      <c r="D1135" s="206">
        <v>0</v>
      </c>
      <c r="E1135" s="206">
        <v>0</v>
      </c>
      <c r="F1135" s="393">
        <f t="shared" si="70"/>
        <v>0</v>
      </c>
      <c r="G1135" s="393">
        <f t="shared" si="71"/>
        <v>0</v>
      </c>
      <c r="H1135" s="530" t="str">
        <f t="shared" si="72"/>
        <v>否</v>
      </c>
      <c r="I1135" s="531" t="str">
        <f t="shared" si="73"/>
        <v>项</v>
      </c>
    </row>
    <row r="1136" ht="36" customHeight="1" spans="1:14">
      <c r="A1136" s="538">
        <v>2170207</v>
      </c>
      <c r="B1136" s="337" t="s">
        <v>989</v>
      </c>
      <c r="C1136" s="206">
        <v>0</v>
      </c>
      <c r="D1136" s="206">
        <v>0</v>
      </c>
      <c r="E1136" s="206">
        <v>0</v>
      </c>
      <c r="F1136" s="393">
        <f t="shared" si="70"/>
        <v>0</v>
      </c>
      <c r="G1136" s="393">
        <f t="shared" si="71"/>
        <v>0</v>
      </c>
      <c r="H1136" s="530" t="str">
        <f t="shared" si="72"/>
        <v>否</v>
      </c>
      <c r="I1136" s="531" t="str">
        <f t="shared" si="73"/>
        <v>项</v>
      </c>
    </row>
    <row r="1137" ht="36" customHeight="1" spans="1:14">
      <c r="A1137" s="538">
        <v>2170208</v>
      </c>
      <c r="B1137" s="337" t="s">
        <v>990</v>
      </c>
      <c r="C1137" s="206">
        <v>0</v>
      </c>
      <c r="D1137" s="206">
        <v>0</v>
      </c>
      <c r="E1137" s="206">
        <v>0</v>
      </c>
      <c r="F1137" s="393">
        <f t="shared" si="70"/>
        <v>0</v>
      </c>
      <c r="G1137" s="393">
        <f t="shared" si="71"/>
        <v>0</v>
      </c>
      <c r="H1137" s="530" t="str">
        <f t="shared" si="72"/>
        <v>否</v>
      </c>
      <c r="I1137" s="531" t="str">
        <f t="shared" si="73"/>
        <v>项</v>
      </c>
    </row>
    <row r="1138" ht="36" customHeight="1" spans="1:14">
      <c r="A1138" s="538">
        <v>2170299</v>
      </c>
      <c r="B1138" s="337" t="s">
        <v>991</v>
      </c>
      <c r="C1138" s="206">
        <v>0</v>
      </c>
      <c r="D1138" s="206">
        <v>0</v>
      </c>
      <c r="E1138" s="206">
        <v>0</v>
      </c>
      <c r="F1138" s="393">
        <f t="shared" si="70"/>
        <v>0</v>
      </c>
      <c r="G1138" s="393">
        <f t="shared" si="71"/>
        <v>0</v>
      </c>
      <c r="H1138" s="530" t="str">
        <f t="shared" si="72"/>
        <v>否</v>
      </c>
      <c r="I1138" s="531" t="str">
        <f t="shared" si="73"/>
        <v>项</v>
      </c>
    </row>
    <row r="1139" ht="37.5" customHeight="1" spans="1:14">
      <c r="A1139" s="346">
        <v>21703</v>
      </c>
      <c r="B1139" s="202" t="s">
        <v>992</v>
      </c>
      <c r="C1139" s="147">
        <f>SUM(C1140:C1144)</f>
        <v>0</v>
      </c>
      <c r="D1139" s="147">
        <f>SUM(D1140:D1144)</f>
        <v>0</v>
      </c>
      <c r="E1139" s="147">
        <f>SUM(E1140:E1144)</f>
        <v>0</v>
      </c>
      <c r="F1139" s="393">
        <f t="shared" si="70"/>
        <v>0</v>
      </c>
      <c r="G1139" s="393">
        <f t="shared" si="71"/>
        <v>0</v>
      </c>
      <c r="H1139" s="530" t="str">
        <f t="shared" si="72"/>
        <v>否</v>
      </c>
      <c r="I1139" s="531" t="str">
        <f t="shared" si="73"/>
        <v>款</v>
      </c>
    </row>
    <row r="1140" ht="36" customHeight="1" spans="1:14">
      <c r="A1140" s="346">
        <v>2170301</v>
      </c>
      <c r="B1140" s="341" t="s">
        <v>993</v>
      </c>
      <c r="C1140" s="206">
        <v>0</v>
      </c>
      <c r="D1140" s="206">
        <v>0</v>
      </c>
      <c r="E1140" s="206">
        <v>0</v>
      </c>
      <c r="F1140" s="393">
        <f t="shared" si="70"/>
        <v>0</v>
      </c>
      <c r="G1140" s="393">
        <f t="shared" si="71"/>
        <v>0</v>
      </c>
      <c r="H1140" s="530" t="str">
        <f t="shared" si="72"/>
        <v>否</v>
      </c>
      <c r="I1140" s="531" t="str">
        <f t="shared" si="73"/>
        <v>项</v>
      </c>
    </row>
    <row r="1141" ht="36" customHeight="1" spans="1:14">
      <c r="A1141" s="346">
        <v>2170302</v>
      </c>
      <c r="B1141" s="341" t="s">
        <v>994</v>
      </c>
      <c r="C1141" s="206">
        <v>0</v>
      </c>
      <c r="D1141" s="206">
        <v>0</v>
      </c>
      <c r="E1141" s="206">
        <v>0</v>
      </c>
      <c r="F1141" s="393">
        <f t="shared" si="70"/>
        <v>0</v>
      </c>
      <c r="G1141" s="393">
        <f t="shared" si="71"/>
        <v>0</v>
      </c>
      <c r="H1141" s="530" t="str">
        <f t="shared" si="72"/>
        <v>否</v>
      </c>
      <c r="I1141" s="531" t="str">
        <f t="shared" si="73"/>
        <v>项</v>
      </c>
    </row>
    <row r="1142" ht="36" customHeight="1" spans="1:14">
      <c r="A1142" s="346">
        <v>2170303</v>
      </c>
      <c r="B1142" s="341" t="s">
        <v>995</v>
      </c>
      <c r="C1142" s="206">
        <v>0</v>
      </c>
      <c r="D1142" s="206">
        <v>0</v>
      </c>
      <c r="E1142" s="206">
        <v>0</v>
      </c>
      <c r="F1142" s="393">
        <f t="shared" si="70"/>
        <v>0</v>
      </c>
      <c r="G1142" s="393">
        <f t="shared" si="71"/>
        <v>0</v>
      </c>
      <c r="H1142" s="530" t="str">
        <f t="shared" si="72"/>
        <v>否</v>
      </c>
      <c r="I1142" s="531" t="str">
        <f t="shared" si="73"/>
        <v>项</v>
      </c>
    </row>
    <row r="1143" ht="36" customHeight="1" spans="1:14">
      <c r="A1143" s="346">
        <v>2170304</v>
      </c>
      <c r="B1143" s="341" t="s">
        <v>996</v>
      </c>
      <c r="C1143" s="206">
        <v>0</v>
      </c>
      <c r="D1143" s="206">
        <v>0</v>
      </c>
      <c r="E1143" s="206">
        <v>0</v>
      </c>
      <c r="F1143" s="393">
        <f t="shared" si="70"/>
        <v>0</v>
      </c>
      <c r="G1143" s="393">
        <f t="shared" si="71"/>
        <v>0</v>
      </c>
      <c r="H1143" s="530" t="str">
        <f t="shared" si="72"/>
        <v>否</v>
      </c>
      <c r="I1143" s="531" t="str">
        <f t="shared" si="73"/>
        <v>项</v>
      </c>
    </row>
    <row r="1144" ht="36" customHeight="1" spans="1:14">
      <c r="A1144" s="346">
        <v>2170399</v>
      </c>
      <c r="B1144" s="341" t="s">
        <v>997</v>
      </c>
      <c r="C1144" s="206">
        <v>0</v>
      </c>
      <c r="D1144" s="206">
        <v>0</v>
      </c>
      <c r="E1144" s="206">
        <v>0</v>
      </c>
      <c r="F1144" s="393">
        <f t="shared" si="70"/>
        <v>0</v>
      </c>
      <c r="G1144" s="393">
        <f t="shared" si="71"/>
        <v>0</v>
      </c>
      <c r="H1144" s="530" t="str">
        <f t="shared" si="72"/>
        <v>否</v>
      </c>
      <c r="I1144" s="531" t="str">
        <f t="shared" si="73"/>
        <v>项</v>
      </c>
    </row>
    <row r="1145" ht="37.5" customHeight="1" spans="1:14">
      <c r="A1145" s="346">
        <v>21799</v>
      </c>
      <c r="B1145" s="202" t="s">
        <v>998</v>
      </c>
      <c r="C1145" s="147">
        <f>SUM(C1146:C1147)</f>
        <v>0</v>
      </c>
      <c r="D1145" s="147">
        <f>SUM(D1146:D1147)</f>
        <v>0</v>
      </c>
      <c r="E1145" s="147">
        <f>SUM(E1146:E1147)</f>
        <v>0</v>
      </c>
      <c r="F1145" s="393">
        <f t="shared" si="70"/>
        <v>0</v>
      </c>
      <c r="G1145" s="393">
        <f t="shared" si="71"/>
        <v>0</v>
      </c>
      <c r="H1145" s="530" t="str">
        <f t="shared" si="72"/>
        <v>否</v>
      </c>
      <c r="I1145" s="531" t="str">
        <f t="shared" si="73"/>
        <v>款</v>
      </c>
    </row>
    <row r="1146" ht="36" customHeight="1" spans="1:14">
      <c r="A1146" s="536">
        <v>2179902</v>
      </c>
      <c r="B1146" s="341" t="s">
        <v>999</v>
      </c>
      <c r="C1146" s="206">
        <v>0</v>
      </c>
      <c r="D1146" s="206">
        <v>0</v>
      </c>
      <c r="E1146" s="206">
        <v>0</v>
      </c>
      <c r="F1146" s="393">
        <f t="shared" si="70"/>
        <v>0</v>
      </c>
      <c r="G1146" s="393">
        <f t="shared" si="71"/>
        <v>0</v>
      </c>
      <c r="H1146" s="530" t="str">
        <f t="shared" si="72"/>
        <v>否</v>
      </c>
      <c r="I1146" s="531" t="str">
        <f t="shared" si="73"/>
        <v>项</v>
      </c>
    </row>
    <row r="1147" ht="36" customHeight="1" spans="1:14">
      <c r="A1147" s="535">
        <v>2179999</v>
      </c>
      <c r="B1147" s="341" t="s">
        <v>997</v>
      </c>
      <c r="C1147" s="206">
        <v>0</v>
      </c>
      <c r="D1147" s="206">
        <v>0</v>
      </c>
      <c r="E1147" s="206">
        <v>0</v>
      </c>
      <c r="F1147" s="393">
        <f t="shared" si="70"/>
        <v>0</v>
      </c>
      <c r="G1147" s="393">
        <f t="shared" si="71"/>
        <v>0</v>
      </c>
      <c r="H1147" s="530" t="str">
        <f t="shared" si="72"/>
        <v>否</v>
      </c>
      <c r="I1147" s="531" t="str">
        <f t="shared" si="73"/>
        <v>项</v>
      </c>
    </row>
    <row r="1148" ht="18" customHeight="1" spans="1:14">
      <c r="A1148" s="529">
        <v>219</v>
      </c>
      <c r="B1148" s="469" t="s">
        <v>154</v>
      </c>
      <c r="C1148" s="216">
        <f>SUM(C1149:C1157)</f>
        <v>0</v>
      </c>
      <c r="D1148" s="216">
        <f>SUM(D1149:D1157)</f>
        <v>0</v>
      </c>
      <c r="E1148" s="216">
        <f>SUM(E1149:E1157)</f>
        <v>0</v>
      </c>
      <c r="F1148" s="389">
        <f t="shared" si="70"/>
        <v>0</v>
      </c>
      <c r="G1148" s="389">
        <f t="shared" si="71"/>
        <v>0</v>
      </c>
      <c r="H1148" s="530" t="str">
        <f t="shared" si="72"/>
        <v>是</v>
      </c>
      <c r="I1148" s="531" t="str">
        <f t="shared" si="73"/>
        <v>类</v>
      </c>
      <c r="K1148" s="411"/>
      <c r="N1148" s="411"/>
    </row>
    <row r="1149" ht="36" customHeight="1" spans="1:14">
      <c r="A1149" s="346">
        <v>21901</v>
      </c>
      <c r="B1149" s="202" t="s">
        <v>95</v>
      </c>
      <c r="C1149" s="206"/>
      <c r="D1149" s="206"/>
      <c r="E1149" s="206"/>
      <c r="F1149" s="393">
        <f t="shared" si="70"/>
        <v>0</v>
      </c>
      <c r="G1149" s="393">
        <f t="shared" si="71"/>
        <v>0</v>
      </c>
      <c r="H1149" s="530" t="str">
        <f t="shared" si="72"/>
        <v>否</v>
      </c>
      <c r="I1149" s="531" t="str">
        <f t="shared" si="73"/>
        <v>款</v>
      </c>
    </row>
    <row r="1150" ht="36" customHeight="1" spans="1:14">
      <c r="A1150" s="346">
        <v>21902</v>
      </c>
      <c r="B1150" s="202" t="s">
        <v>99</v>
      </c>
      <c r="C1150" s="206"/>
      <c r="D1150" s="206"/>
      <c r="E1150" s="206"/>
      <c r="F1150" s="393">
        <f t="shared" si="70"/>
        <v>0</v>
      </c>
      <c r="G1150" s="393">
        <f t="shared" si="71"/>
        <v>0</v>
      </c>
      <c r="H1150" s="530" t="str">
        <f t="shared" si="72"/>
        <v>否</v>
      </c>
      <c r="I1150" s="531" t="str">
        <f t="shared" si="73"/>
        <v>款</v>
      </c>
    </row>
    <row r="1151" ht="36" customHeight="1" spans="1:14">
      <c r="A1151" s="346">
        <v>21903</v>
      </c>
      <c r="B1151" s="202" t="s">
        <v>101</v>
      </c>
      <c r="C1151" s="206"/>
      <c r="D1151" s="206"/>
      <c r="E1151" s="206"/>
      <c r="F1151" s="393">
        <f t="shared" si="70"/>
        <v>0</v>
      </c>
      <c r="G1151" s="393">
        <f t="shared" si="71"/>
        <v>0</v>
      </c>
      <c r="H1151" s="530" t="str">
        <f t="shared" si="72"/>
        <v>否</v>
      </c>
      <c r="I1151" s="531" t="str">
        <f t="shared" si="73"/>
        <v>款</v>
      </c>
    </row>
    <row r="1152" ht="36" customHeight="1" spans="1:14">
      <c r="A1152" s="346">
        <v>21904</v>
      </c>
      <c r="B1152" s="202" t="s">
        <v>103</v>
      </c>
      <c r="C1152" s="206"/>
      <c r="D1152" s="206"/>
      <c r="E1152" s="206"/>
      <c r="F1152" s="393">
        <f t="shared" si="70"/>
        <v>0</v>
      </c>
      <c r="G1152" s="393">
        <f t="shared" si="71"/>
        <v>0</v>
      </c>
      <c r="H1152" s="530" t="str">
        <f t="shared" si="72"/>
        <v>否</v>
      </c>
      <c r="I1152" s="531" t="str">
        <f t="shared" si="73"/>
        <v>款</v>
      </c>
    </row>
    <row r="1153" ht="36" customHeight="1" spans="1:14">
      <c r="A1153" s="346">
        <v>21905</v>
      </c>
      <c r="B1153" s="202" t="s">
        <v>104</v>
      </c>
      <c r="C1153" s="206"/>
      <c r="D1153" s="206"/>
      <c r="E1153" s="206"/>
      <c r="F1153" s="393">
        <f t="shared" si="70"/>
        <v>0</v>
      </c>
      <c r="G1153" s="393">
        <f t="shared" si="71"/>
        <v>0</v>
      </c>
      <c r="H1153" s="530" t="str">
        <f t="shared" si="72"/>
        <v>否</v>
      </c>
      <c r="I1153" s="531" t="str">
        <f t="shared" si="73"/>
        <v>款</v>
      </c>
    </row>
    <row r="1154" ht="36" customHeight="1" spans="1:14">
      <c r="A1154" s="346">
        <v>21906</v>
      </c>
      <c r="B1154" s="202" t="s">
        <v>795</v>
      </c>
      <c r="C1154" s="206"/>
      <c r="D1154" s="206"/>
      <c r="E1154" s="206"/>
      <c r="F1154" s="393">
        <f t="shared" si="70"/>
        <v>0</v>
      </c>
      <c r="G1154" s="393">
        <f t="shared" si="71"/>
        <v>0</v>
      </c>
      <c r="H1154" s="530" t="str">
        <f t="shared" si="72"/>
        <v>否</v>
      </c>
      <c r="I1154" s="531" t="str">
        <f t="shared" si="73"/>
        <v>款</v>
      </c>
    </row>
    <row r="1155" ht="36" customHeight="1" spans="1:14">
      <c r="A1155" s="346">
        <v>21907</v>
      </c>
      <c r="B1155" s="202" t="s">
        <v>107</v>
      </c>
      <c r="C1155" s="206"/>
      <c r="D1155" s="206"/>
      <c r="E1155" s="206"/>
      <c r="F1155" s="393">
        <f t="shared" si="70"/>
        <v>0</v>
      </c>
      <c r="G1155" s="393">
        <f t="shared" si="71"/>
        <v>0</v>
      </c>
      <c r="H1155" s="530" t="str">
        <f t="shared" si="72"/>
        <v>否</v>
      </c>
      <c r="I1155" s="531" t="str">
        <f t="shared" si="73"/>
        <v>款</v>
      </c>
    </row>
    <row r="1156" ht="36" customHeight="1" spans="1:14">
      <c r="A1156" s="346">
        <v>21908</v>
      </c>
      <c r="B1156" s="202" t="s">
        <v>112</v>
      </c>
      <c r="C1156" s="206"/>
      <c r="D1156" s="206"/>
      <c r="E1156" s="206"/>
      <c r="F1156" s="393">
        <f t="shared" si="70"/>
        <v>0</v>
      </c>
      <c r="G1156" s="393">
        <f t="shared" si="71"/>
        <v>0</v>
      </c>
      <c r="H1156" s="530" t="str">
        <f t="shared" si="72"/>
        <v>否</v>
      </c>
      <c r="I1156" s="531" t="str">
        <f t="shared" si="73"/>
        <v>款</v>
      </c>
    </row>
    <row r="1157" ht="36" customHeight="1" spans="1:14">
      <c r="A1157" s="346">
        <v>21999</v>
      </c>
      <c r="B1157" s="202" t="s">
        <v>345</v>
      </c>
      <c r="C1157" s="206"/>
      <c r="D1157" s="206"/>
      <c r="E1157" s="206"/>
      <c r="F1157" s="393">
        <f t="shared" si="70"/>
        <v>0</v>
      </c>
      <c r="G1157" s="393">
        <f t="shared" si="71"/>
        <v>0</v>
      </c>
      <c r="H1157" s="530" t="str">
        <f t="shared" si="72"/>
        <v>否</v>
      </c>
      <c r="I1157" s="531" t="str">
        <f t="shared" si="73"/>
        <v>款</v>
      </c>
    </row>
    <row r="1158" ht="18" customHeight="1" spans="1:14">
      <c r="A1158" s="529">
        <v>220</v>
      </c>
      <c r="B1158" s="469" t="s">
        <v>155</v>
      </c>
      <c r="C1158" s="216">
        <f>SUM(C1159,C1186,C1201)</f>
        <v>1372</v>
      </c>
      <c r="D1158" s="216">
        <f>SUM(D1159,D1186,D1201)</f>
        <v>2091</v>
      </c>
      <c r="E1158" s="216">
        <f>SUM(E1159,E1186,E1201)</f>
        <v>1275</v>
      </c>
      <c r="F1158" s="389">
        <f t="shared" ref="F1158:F1221" si="74">IFERROR(IF(C1158&lt;0,"",IFERROR(E1158/C1158,0))*100,0)</f>
        <v>92.9300291545189</v>
      </c>
      <c r="G1158" s="389">
        <f t="shared" ref="G1158:G1221" si="75">IFERROR(IF(D1158&lt;0,"",IFERROR(E1158/D1158,0))*100,0)</f>
        <v>60.9756097560976</v>
      </c>
      <c r="H1158" s="530" t="str">
        <f t="shared" ref="H1158:H1221" si="76">IF(LEN(A1158)=3,"是",IF(B1158&lt;&gt;"",IF(SUM(C1158:E1158)&lt;&gt;0,"是","否"),"是"))</f>
        <v>是</v>
      </c>
      <c r="I1158" s="531" t="str">
        <f t="shared" ref="I1158:I1221" si="77">IF(LEN(A1158)=3,"类",IF(LEN(A1158)=5,"款","项"))</f>
        <v>类</v>
      </c>
      <c r="K1158" s="411"/>
      <c r="N1158" s="411"/>
    </row>
    <row r="1159" ht="18" customHeight="1" spans="1:14">
      <c r="A1159" s="346">
        <v>22001</v>
      </c>
      <c r="B1159" s="202" t="s">
        <v>1000</v>
      </c>
      <c r="C1159" s="147">
        <f>SUM(C1160:C1185)</f>
        <v>1355</v>
      </c>
      <c r="D1159" s="147">
        <f>SUM(D1160:D1185)</f>
        <v>2084</v>
      </c>
      <c r="E1159" s="147">
        <f>SUM(E1160:E1185)</f>
        <v>1273</v>
      </c>
      <c r="F1159" s="393">
        <f t="shared" si="74"/>
        <v>93.9483394833948</v>
      </c>
      <c r="G1159" s="393">
        <f t="shared" si="75"/>
        <v>61.084452975048</v>
      </c>
      <c r="H1159" s="530" t="str">
        <f t="shared" si="76"/>
        <v>是</v>
      </c>
      <c r="I1159" s="531" t="str">
        <f t="shared" si="77"/>
        <v>款</v>
      </c>
    </row>
    <row r="1160" ht="18" customHeight="1" spans="1:14">
      <c r="A1160" s="346">
        <v>2200101</v>
      </c>
      <c r="B1160" s="341" t="s">
        <v>187</v>
      </c>
      <c r="C1160" s="206">
        <v>720</v>
      </c>
      <c r="D1160" s="206">
        <v>833</v>
      </c>
      <c r="E1160" s="206">
        <v>743</v>
      </c>
      <c r="F1160" s="393">
        <f t="shared" si="74"/>
        <v>103.194444444444</v>
      </c>
      <c r="G1160" s="393">
        <f t="shared" si="75"/>
        <v>89.1956782713085</v>
      </c>
      <c r="H1160" s="530" t="str">
        <f t="shared" si="76"/>
        <v>是</v>
      </c>
      <c r="I1160" s="531" t="str">
        <f t="shared" si="77"/>
        <v>项</v>
      </c>
    </row>
    <row r="1161" ht="18" customHeight="1" spans="1:14">
      <c r="A1161" s="346">
        <v>2200102</v>
      </c>
      <c r="B1161" s="341" t="s">
        <v>188</v>
      </c>
      <c r="C1161" s="206">
        <v>46</v>
      </c>
      <c r="D1161" s="206">
        <v>64</v>
      </c>
      <c r="E1161" s="206">
        <v>59</v>
      </c>
      <c r="F1161" s="393">
        <f t="shared" si="74"/>
        <v>128.260869565217</v>
      </c>
      <c r="G1161" s="393">
        <f t="shared" si="75"/>
        <v>92.1875</v>
      </c>
      <c r="H1161" s="530" t="str">
        <f t="shared" si="76"/>
        <v>是</v>
      </c>
      <c r="I1161" s="531" t="str">
        <f t="shared" si="77"/>
        <v>项</v>
      </c>
    </row>
    <row r="1162" ht="36" customHeight="1" spans="1:14">
      <c r="A1162" s="346">
        <v>2200103</v>
      </c>
      <c r="B1162" s="341" t="s">
        <v>189</v>
      </c>
      <c r="C1162" s="206">
        <v>0</v>
      </c>
      <c r="D1162" s="206">
        <v>0</v>
      </c>
      <c r="E1162" s="206">
        <v>0</v>
      </c>
      <c r="F1162" s="393">
        <f t="shared" si="74"/>
        <v>0</v>
      </c>
      <c r="G1162" s="393">
        <f t="shared" si="75"/>
        <v>0</v>
      </c>
      <c r="H1162" s="530" t="str">
        <f t="shared" si="76"/>
        <v>否</v>
      </c>
      <c r="I1162" s="531" t="str">
        <f t="shared" si="77"/>
        <v>项</v>
      </c>
    </row>
    <row r="1163" ht="36" customHeight="1" spans="1:14">
      <c r="A1163" s="346">
        <v>2200104</v>
      </c>
      <c r="B1163" s="341" t="s">
        <v>1001</v>
      </c>
      <c r="C1163" s="206">
        <v>0</v>
      </c>
      <c r="D1163" s="206">
        <v>0</v>
      </c>
      <c r="E1163" s="206">
        <v>0</v>
      </c>
      <c r="F1163" s="393">
        <f t="shared" si="74"/>
        <v>0</v>
      </c>
      <c r="G1163" s="393">
        <f t="shared" si="75"/>
        <v>0</v>
      </c>
      <c r="H1163" s="530" t="str">
        <f t="shared" si="76"/>
        <v>否</v>
      </c>
      <c r="I1163" s="531" t="str">
        <f t="shared" si="77"/>
        <v>项</v>
      </c>
    </row>
    <row r="1164" ht="18" customHeight="1" spans="1:14">
      <c r="A1164" s="346">
        <v>2200106</v>
      </c>
      <c r="B1164" s="341" t="s">
        <v>1002</v>
      </c>
      <c r="C1164" s="206">
        <v>537</v>
      </c>
      <c r="D1164" s="206">
        <v>1100</v>
      </c>
      <c r="E1164" s="206">
        <v>456</v>
      </c>
      <c r="F1164" s="393">
        <f t="shared" si="74"/>
        <v>84.9162011173184</v>
      </c>
      <c r="G1164" s="393">
        <f t="shared" si="75"/>
        <v>41.4545454545455</v>
      </c>
      <c r="H1164" s="530" t="str">
        <f t="shared" si="76"/>
        <v>是</v>
      </c>
      <c r="I1164" s="531" t="str">
        <f t="shared" si="77"/>
        <v>项</v>
      </c>
    </row>
    <row r="1165" ht="36" customHeight="1" spans="1:14">
      <c r="A1165" s="346">
        <v>2200107</v>
      </c>
      <c r="B1165" s="341" t="s">
        <v>1003</v>
      </c>
      <c r="C1165" s="206">
        <v>0</v>
      </c>
      <c r="D1165" s="206">
        <v>0</v>
      </c>
      <c r="E1165" s="206">
        <v>0</v>
      </c>
      <c r="F1165" s="393">
        <f t="shared" si="74"/>
        <v>0</v>
      </c>
      <c r="G1165" s="393">
        <f t="shared" si="75"/>
        <v>0</v>
      </c>
      <c r="H1165" s="530" t="str">
        <f t="shared" si="76"/>
        <v>否</v>
      </c>
      <c r="I1165" s="531" t="str">
        <f t="shared" si="77"/>
        <v>项</v>
      </c>
    </row>
    <row r="1166" ht="18" customHeight="1" spans="1:14">
      <c r="A1166" s="346">
        <v>2200108</v>
      </c>
      <c r="B1166" s="341" t="s">
        <v>1004</v>
      </c>
      <c r="C1166" s="206">
        <v>16</v>
      </c>
      <c r="D1166" s="206">
        <v>45</v>
      </c>
      <c r="E1166" s="206">
        <v>1</v>
      </c>
      <c r="F1166" s="393">
        <f t="shared" si="74"/>
        <v>6.25</v>
      </c>
      <c r="G1166" s="393">
        <f t="shared" si="75"/>
        <v>2.22222222222222</v>
      </c>
      <c r="H1166" s="530" t="str">
        <f t="shared" si="76"/>
        <v>是</v>
      </c>
      <c r="I1166" s="531" t="str">
        <f t="shared" si="77"/>
        <v>项</v>
      </c>
    </row>
    <row r="1167" ht="18" customHeight="1" spans="1:14">
      <c r="A1167" s="346">
        <v>2200109</v>
      </c>
      <c r="B1167" s="341" t="s">
        <v>1005</v>
      </c>
      <c r="C1167" s="206">
        <v>33</v>
      </c>
      <c r="D1167" s="206">
        <v>42</v>
      </c>
      <c r="E1167" s="206">
        <v>14</v>
      </c>
      <c r="F1167" s="393">
        <f t="shared" si="74"/>
        <v>42.4242424242424</v>
      </c>
      <c r="G1167" s="393">
        <f t="shared" si="75"/>
        <v>33.3333333333333</v>
      </c>
      <c r="H1167" s="530" t="str">
        <f t="shared" si="76"/>
        <v>是</v>
      </c>
      <c r="I1167" s="531" t="str">
        <f t="shared" si="77"/>
        <v>项</v>
      </c>
    </row>
    <row r="1168" ht="36" customHeight="1" spans="1:14">
      <c r="A1168" s="346">
        <v>2200112</v>
      </c>
      <c r="B1168" s="341" t="s">
        <v>1006</v>
      </c>
      <c r="C1168" s="206">
        <v>0</v>
      </c>
      <c r="D1168" s="206">
        <v>0</v>
      </c>
      <c r="E1168" s="206">
        <v>0</v>
      </c>
      <c r="F1168" s="393">
        <f t="shared" si="74"/>
        <v>0</v>
      </c>
      <c r="G1168" s="393">
        <f t="shared" si="75"/>
        <v>0</v>
      </c>
      <c r="H1168" s="530" t="str">
        <f t="shared" si="76"/>
        <v>否</v>
      </c>
      <c r="I1168" s="531" t="str">
        <f t="shared" si="77"/>
        <v>项</v>
      </c>
    </row>
    <row r="1169" ht="36" customHeight="1" spans="1:9">
      <c r="A1169" s="346">
        <v>2200113</v>
      </c>
      <c r="B1169" s="341" t="s">
        <v>1007</v>
      </c>
      <c r="C1169" s="206">
        <v>0</v>
      </c>
      <c r="D1169" s="206">
        <v>0</v>
      </c>
      <c r="E1169" s="206">
        <v>0</v>
      </c>
      <c r="F1169" s="393">
        <f t="shared" si="74"/>
        <v>0</v>
      </c>
      <c r="G1169" s="393">
        <f t="shared" si="75"/>
        <v>0</v>
      </c>
      <c r="H1169" s="530" t="str">
        <f t="shared" si="76"/>
        <v>否</v>
      </c>
      <c r="I1169" s="531" t="str">
        <f t="shared" si="77"/>
        <v>项</v>
      </c>
    </row>
    <row r="1170" ht="36" customHeight="1" spans="1:9">
      <c r="A1170" s="346">
        <v>2200114</v>
      </c>
      <c r="B1170" s="341" t="s">
        <v>1008</v>
      </c>
      <c r="C1170" s="206">
        <v>0</v>
      </c>
      <c r="D1170" s="206">
        <v>0</v>
      </c>
      <c r="E1170" s="206">
        <v>0</v>
      </c>
      <c r="F1170" s="393">
        <f t="shared" si="74"/>
        <v>0</v>
      </c>
      <c r="G1170" s="393">
        <f t="shared" si="75"/>
        <v>0</v>
      </c>
      <c r="H1170" s="530" t="str">
        <f t="shared" si="76"/>
        <v>否</v>
      </c>
      <c r="I1170" s="531" t="str">
        <f t="shared" si="77"/>
        <v>项</v>
      </c>
    </row>
    <row r="1171" ht="36" customHeight="1" spans="1:9">
      <c r="A1171" s="346">
        <v>2200115</v>
      </c>
      <c r="B1171" s="341" t="s">
        <v>1009</v>
      </c>
      <c r="C1171" s="206">
        <v>0</v>
      </c>
      <c r="D1171" s="206">
        <v>0</v>
      </c>
      <c r="E1171" s="206">
        <v>0</v>
      </c>
      <c r="F1171" s="393">
        <f t="shared" si="74"/>
        <v>0</v>
      </c>
      <c r="G1171" s="393">
        <f t="shared" si="75"/>
        <v>0</v>
      </c>
      <c r="H1171" s="530" t="str">
        <f t="shared" si="76"/>
        <v>否</v>
      </c>
      <c r="I1171" s="531" t="str">
        <f t="shared" si="77"/>
        <v>项</v>
      </c>
    </row>
    <row r="1172" ht="36" customHeight="1" spans="1:9">
      <c r="A1172" s="346">
        <v>2200116</v>
      </c>
      <c r="B1172" s="341" t="s">
        <v>1010</v>
      </c>
      <c r="C1172" s="206">
        <v>0</v>
      </c>
      <c r="D1172" s="206">
        <v>0</v>
      </c>
      <c r="E1172" s="206">
        <v>0</v>
      </c>
      <c r="F1172" s="393">
        <f t="shared" si="74"/>
        <v>0</v>
      </c>
      <c r="G1172" s="393">
        <f t="shared" si="75"/>
        <v>0</v>
      </c>
      <c r="H1172" s="530" t="str">
        <f t="shared" si="76"/>
        <v>否</v>
      </c>
      <c r="I1172" s="531" t="str">
        <f t="shared" si="77"/>
        <v>项</v>
      </c>
    </row>
    <row r="1173" ht="36" customHeight="1" spans="1:9">
      <c r="A1173" s="346">
        <v>2200119</v>
      </c>
      <c r="B1173" s="341" t="s">
        <v>1011</v>
      </c>
      <c r="C1173" s="206">
        <v>0</v>
      </c>
      <c r="D1173" s="206">
        <v>0</v>
      </c>
      <c r="E1173" s="206">
        <v>0</v>
      </c>
      <c r="F1173" s="393">
        <f t="shared" si="74"/>
        <v>0</v>
      </c>
      <c r="G1173" s="393">
        <f t="shared" si="75"/>
        <v>0</v>
      </c>
      <c r="H1173" s="530" t="str">
        <f t="shared" si="76"/>
        <v>否</v>
      </c>
      <c r="I1173" s="531" t="str">
        <f t="shared" si="77"/>
        <v>项</v>
      </c>
    </row>
    <row r="1174" ht="36" customHeight="1" spans="1:9">
      <c r="A1174" s="346">
        <v>2200120</v>
      </c>
      <c r="B1174" s="341" t="s">
        <v>1012</v>
      </c>
      <c r="C1174" s="206">
        <v>0</v>
      </c>
      <c r="D1174" s="206">
        <v>0</v>
      </c>
      <c r="E1174" s="206">
        <v>0</v>
      </c>
      <c r="F1174" s="393">
        <f t="shared" si="74"/>
        <v>0</v>
      </c>
      <c r="G1174" s="393">
        <f t="shared" si="75"/>
        <v>0</v>
      </c>
      <c r="H1174" s="530" t="str">
        <f t="shared" si="76"/>
        <v>否</v>
      </c>
      <c r="I1174" s="531" t="str">
        <f t="shared" si="77"/>
        <v>项</v>
      </c>
    </row>
    <row r="1175" ht="36" customHeight="1" spans="1:9">
      <c r="A1175" s="346">
        <v>2200121</v>
      </c>
      <c r="B1175" s="341" t="s">
        <v>1013</v>
      </c>
      <c r="C1175" s="206">
        <v>0</v>
      </c>
      <c r="D1175" s="206">
        <v>0</v>
      </c>
      <c r="E1175" s="206">
        <v>0</v>
      </c>
      <c r="F1175" s="393">
        <f t="shared" si="74"/>
        <v>0</v>
      </c>
      <c r="G1175" s="393">
        <f t="shared" si="75"/>
        <v>0</v>
      </c>
      <c r="H1175" s="530" t="str">
        <f t="shared" si="76"/>
        <v>否</v>
      </c>
      <c r="I1175" s="531" t="str">
        <f t="shared" si="77"/>
        <v>项</v>
      </c>
    </row>
    <row r="1176" ht="36" customHeight="1" spans="1:9">
      <c r="A1176" s="346">
        <v>2200122</v>
      </c>
      <c r="B1176" s="341" t="s">
        <v>1014</v>
      </c>
      <c r="C1176" s="206">
        <v>0</v>
      </c>
      <c r="D1176" s="206">
        <v>0</v>
      </c>
      <c r="E1176" s="206">
        <v>0</v>
      </c>
      <c r="F1176" s="393">
        <f t="shared" si="74"/>
        <v>0</v>
      </c>
      <c r="G1176" s="393">
        <f t="shared" si="75"/>
        <v>0</v>
      </c>
      <c r="H1176" s="530" t="str">
        <f t="shared" si="76"/>
        <v>否</v>
      </c>
      <c r="I1176" s="531" t="str">
        <f t="shared" si="77"/>
        <v>项</v>
      </c>
    </row>
    <row r="1177" ht="36" customHeight="1" spans="1:9">
      <c r="A1177" s="346">
        <v>2200123</v>
      </c>
      <c r="B1177" s="341" t="s">
        <v>1015</v>
      </c>
      <c r="C1177" s="206">
        <v>0</v>
      </c>
      <c r="D1177" s="206">
        <v>0</v>
      </c>
      <c r="E1177" s="206">
        <v>0</v>
      </c>
      <c r="F1177" s="393">
        <f t="shared" si="74"/>
        <v>0</v>
      </c>
      <c r="G1177" s="393">
        <f t="shared" si="75"/>
        <v>0</v>
      </c>
      <c r="H1177" s="530" t="str">
        <f t="shared" si="76"/>
        <v>否</v>
      </c>
      <c r="I1177" s="531" t="str">
        <f t="shared" si="77"/>
        <v>项</v>
      </c>
    </row>
    <row r="1178" ht="36" customHeight="1" spans="1:9">
      <c r="A1178" s="346">
        <v>2200124</v>
      </c>
      <c r="B1178" s="341" t="s">
        <v>1016</v>
      </c>
      <c r="C1178" s="206">
        <v>0</v>
      </c>
      <c r="D1178" s="206">
        <v>0</v>
      </c>
      <c r="E1178" s="206">
        <v>0</v>
      </c>
      <c r="F1178" s="393">
        <f t="shared" si="74"/>
        <v>0</v>
      </c>
      <c r="G1178" s="393">
        <f t="shared" si="75"/>
        <v>0</v>
      </c>
      <c r="H1178" s="530" t="str">
        <f t="shared" si="76"/>
        <v>否</v>
      </c>
      <c r="I1178" s="531" t="str">
        <f t="shared" si="77"/>
        <v>项</v>
      </c>
    </row>
    <row r="1179" ht="36" customHeight="1" spans="1:9">
      <c r="A1179" s="346">
        <v>2200125</v>
      </c>
      <c r="B1179" s="341" t="s">
        <v>1017</v>
      </c>
      <c r="C1179" s="206">
        <v>0</v>
      </c>
      <c r="D1179" s="206">
        <v>0</v>
      </c>
      <c r="E1179" s="206">
        <v>0</v>
      </c>
      <c r="F1179" s="393">
        <f t="shared" si="74"/>
        <v>0</v>
      </c>
      <c r="G1179" s="393">
        <f t="shared" si="75"/>
        <v>0</v>
      </c>
      <c r="H1179" s="530" t="str">
        <f t="shared" si="76"/>
        <v>否</v>
      </c>
      <c r="I1179" s="531" t="str">
        <f t="shared" si="77"/>
        <v>项</v>
      </c>
    </row>
    <row r="1180" ht="36" customHeight="1" spans="1:9">
      <c r="A1180" s="346">
        <v>2200126</v>
      </c>
      <c r="B1180" s="341" t="s">
        <v>1018</v>
      </c>
      <c r="C1180" s="206">
        <v>0</v>
      </c>
      <c r="D1180" s="206">
        <v>0</v>
      </c>
      <c r="E1180" s="206">
        <v>0</v>
      </c>
      <c r="F1180" s="393">
        <f t="shared" si="74"/>
        <v>0</v>
      </c>
      <c r="G1180" s="393">
        <f t="shared" si="75"/>
        <v>0</v>
      </c>
      <c r="H1180" s="530" t="str">
        <f t="shared" si="76"/>
        <v>否</v>
      </c>
      <c r="I1180" s="531" t="str">
        <f t="shared" si="77"/>
        <v>项</v>
      </c>
    </row>
    <row r="1181" ht="36" customHeight="1" spans="1:9">
      <c r="A1181" s="346">
        <v>2200127</v>
      </c>
      <c r="B1181" s="341" t="s">
        <v>1019</v>
      </c>
      <c r="C1181" s="206">
        <v>0</v>
      </c>
      <c r="D1181" s="206">
        <v>0</v>
      </c>
      <c r="E1181" s="206">
        <v>0</v>
      </c>
      <c r="F1181" s="393">
        <f t="shared" si="74"/>
        <v>0</v>
      </c>
      <c r="G1181" s="393">
        <f t="shared" si="75"/>
        <v>0</v>
      </c>
      <c r="H1181" s="530" t="str">
        <f t="shared" si="76"/>
        <v>否</v>
      </c>
      <c r="I1181" s="531" t="str">
        <f t="shared" si="77"/>
        <v>项</v>
      </c>
    </row>
    <row r="1182" ht="36" customHeight="1" spans="1:9">
      <c r="A1182" s="346">
        <v>2200128</v>
      </c>
      <c r="B1182" s="341" t="s">
        <v>1020</v>
      </c>
      <c r="C1182" s="206">
        <v>0</v>
      </c>
      <c r="D1182" s="206">
        <v>0</v>
      </c>
      <c r="E1182" s="206">
        <v>0</v>
      </c>
      <c r="F1182" s="393">
        <f t="shared" si="74"/>
        <v>0</v>
      </c>
      <c r="G1182" s="393">
        <f t="shared" si="75"/>
        <v>0</v>
      </c>
      <c r="H1182" s="530" t="str">
        <f t="shared" si="76"/>
        <v>否</v>
      </c>
      <c r="I1182" s="531" t="str">
        <f t="shared" si="77"/>
        <v>项</v>
      </c>
    </row>
    <row r="1183" ht="36" customHeight="1" spans="1:9">
      <c r="A1183" s="346">
        <v>2200129</v>
      </c>
      <c r="B1183" s="341" t="s">
        <v>1021</v>
      </c>
      <c r="C1183" s="206">
        <v>0</v>
      </c>
      <c r="D1183" s="206">
        <v>0</v>
      </c>
      <c r="E1183" s="206">
        <v>0</v>
      </c>
      <c r="F1183" s="393">
        <f t="shared" si="74"/>
        <v>0</v>
      </c>
      <c r="G1183" s="393">
        <f t="shared" si="75"/>
        <v>0</v>
      </c>
      <c r="H1183" s="530" t="str">
        <f t="shared" si="76"/>
        <v>否</v>
      </c>
      <c r="I1183" s="531" t="str">
        <f t="shared" si="77"/>
        <v>项</v>
      </c>
    </row>
    <row r="1184" ht="36" customHeight="1" spans="1:9">
      <c r="A1184" s="346">
        <v>2200150</v>
      </c>
      <c r="B1184" s="341" t="s">
        <v>196</v>
      </c>
      <c r="C1184" s="206">
        <v>0</v>
      </c>
      <c r="D1184" s="206">
        <v>0</v>
      </c>
      <c r="E1184" s="206">
        <v>0</v>
      </c>
      <c r="F1184" s="393">
        <f t="shared" si="74"/>
        <v>0</v>
      </c>
      <c r="G1184" s="393">
        <f t="shared" si="75"/>
        <v>0</v>
      </c>
      <c r="H1184" s="530" t="str">
        <f t="shared" si="76"/>
        <v>否</v>
      </c>
      <c r="I1184" s="531" t="str">
        <f t="shared" si="77"/>
        <v>项</v>
      </c>
    </row>
    <row r="1185" ht="18" customHeight="1" spans="1:9">
      <c r="A1185" s="346">
        <v>2200199</v>
      </c>
      <c r="B1185" s="341" t="s">
        <v>1022</v>
      </c>
      <c r="C1185" s="206">
        <v>3</v>
      </c>
      <c r="D1185" s="206">
        <v>0</v>
      </c>
      <c r="E1185" s="206">
        <v>0</v>
      </c>
      <c r="F1185" s="393">
        <f t="shared" si="74"/>
        <v>0</v>
      </c>
      <c r="G1185" s="393">
        <f t="shared" si="75"/>
        <v>0</v>
      </c>
      <c r="H1185" s="530" t="str">
        <f t="shared" si="76"/>
        <v>是</v>
      </c>
      <c r="I1185" s="531" t="str">
        <f t="shared" si="77"/>
        <v>项</v>
      </c>
    </row>
    <row r="1186" ht="18" customHeight="1" spans="1:9">
      <c r="A1186" s="346">
        <v>22005</v>
      </c>
      <c r="B1186" s="202" t="s">
        <v>1023</v>
      </c>
      <c r="C1186" s="147">
        <f>SUM(C1187:C1200)</f>
        <v>17</v>
      </c>
      <c r="D1186" s="147">
        <f>SUM(D1187:D1200)</f>
        <v>7</v>
      </c>
      <c r="E1186" s="147">
        <f>SUM(E1187:E1200)</f>
        <v>2</v>
      </c>
      <c r="F1186" s="393">
        <f t="shared" si="74"/>
        <v>11.7647058823529</v>
      </c>
      <c r="G1186" s="393">
        <f t="shared" si="75"/>
        <v>28.5714285714286</v>
      </c>
      <c r="H1186" s="530" t="str">
        <f t="shared" si="76"/>
        <v>是</v>
      </c>
      <c r="I1186" s="531" t="str">
        <f t="shared" si="77"/>
        <v>款</v>
      </c>
    </row>
    <row r="1187" ht="36" customHeight="1" spans="1:9">
      <c r="A1187" s="346">
        <v>2200501</v>
      </c>
      <c r="B1187" s="341" t="s">
        <v>187</v>
      </c>
      <c r="C1187" s="206">
        <v>0</v>
      </c>
      <c r="D1187" s="206">
        <v>0</v>
      </c>
      <c r="E1187" s="206">
        <v>0</v>
      </c>
      <c r="F1187" s="393">
        <f t="shared" si="74"/>
        <v>0</v>
      </c>
      <c r="G1187" s="393">
        <f t="shared" si="75"/>
        <v>0</v>
      </c>
      <c r="H1187" s="530" t="str">
        <f t="shared" si="76"/>
        <v>否</v>
      </c>
      <c r="I1187" s="531" t="str">
        <f t="shared" si="77"/>
        <v>项</v>
      </c>
    </row>
    <row r="1188" ht="36" customHeight="1" spans="1:9">
      <c r="A1188" s="346">
        <v>2200502</v>
      </c>
      <c r="B1188" s="341" t="s">
        <v>188</v>
      </c>
      <c r="C1188" s="206">
        <v>0</v>
      </c>
      <c r="D1188" s="206">
        <v>0</v>
      </c>
      <c r="E1188" s="206">
        <v>0</v>
      </c>
      <c r="F1188" s="393">
        <f t="shared" si="74"/>
        <v>0</v>
      </c>
      <c r="G1188" s="393">
        <f t="shared" si="75"/>
        <v>0</v>
      </c>
      <c r="H1188" s="530" t="str">
        <f t="shared" si="76"/>
        <v>否</v>
      </c>
      <c r="I1188" s="531" t="str">
        <f t="shared" si="77"/>
        <v>项</v>
      </c>
    </row>
    <row r="1189" ht="36" customHeight="1" spans="1:9">
      <c r="A1189" s="346">
        <v>2200503</v>
      </c>
      <c r="B1189" s="341" t="s">
        <v>189</v>
      </c>
      <c r="C1189" s="206">
        <v>0</v>
      </c>
      <c r="D1189" s="206">
        <v>0</v>
      </c>
      <c r="E1189" s="206">
        <v>0</v>
      </c>
      <c r="F1189" s="393">
        <f t="shared" si="74"/>
        <v>0</v>
      </c>
      <c r="G1189" s="393">
        <f t="shared" si="75"/>
        <v>0</v>
      </c>
      <c r="H1189" s="530" t="str">
        <f t="shared" si="76"/>
        <v>否</v>
      </c>
      <c r="I1189" s="531" t="str">
        <f t="shared" si="77"/>
        <v>项</v>
      </c>
    </row>
    <row r="1190" ht="36" customHeight="1" spans="1:9">
      <c r="A1190" s="346">
        <v>2200504</v>
      </c>
      <c r="B1190" s="341" t="s">
        <v>1024</v>
      </c>
      <c r="C1190" s="206">
        <v>0</v>
      </c>
      <c r="D1190" s="206">
        <v>0</v>
      </c>
      <c r="E1190" s="206">
        <v>0</v>
      </c>
      <c r="F1190" s="393">
        <f t="shared" si="74"/>
        <v>0</v>
      </c>
      <c r="G1190" s="393">
        <f t="shared" si="75"/>
        <v>0</v>
      </c>
      <c r="H1190" s="530" t="str">
        <f t="shared" si="76"/>
        <v>否</v>
      </c>
      <c r="I1190" s="531" t="str">
        <f t="shared" si="77"/>
        <v>项</v>
      </c>
    </row>
    <row r="1191" ht="36" customHeight="1" spans="1:9">
      <c r="A1191" s="346">
        <v>2200506</v>
      </c>
      <c r="B1191" s="341" t="s">
        <v>1025</v>
      </c>
      <c r="C1191" s="206">
        <v>0</v>
      </c>
      <c r="D1191" s="206">
        <v>0</v>
      </c>
      <c r="E1191" s="206">
        <v>0</v>
      </c>
      <c r="F1191" s="393">
        <f t="shared" si="74"/>
        <v>0</v>
      </c>
      <c r="G1191" s="393">
        <f t="shared" si="75"/>
        <v>0</v>
      </c>
      <c r="H1191" s="530" t="str">
        <f t="shared" si="76"/>
        <v>否</v>
      </c>
      <c r="I1191" s="531" t="str">
        <f t="shared" si="77"/>
        <v>项</v>
      </c>
    </row>
    <row r="1192" ht="36" customHeight="1" spans="1:9">
      <c r="A1192" s="346">
        <v>2200507</v>
      </c>
      <c r="B1192" s="341" t="s">
        <v>1026</v>
      </c>
      <c r="C1192" s="206">
        <v>0</v>
      </c>
      <c r="D1192" s="206">
        <v>0</v>
      </c>
      <c r="E1192" s="206">
        <v>0</v>
      </c>
      <c r="F1192" s="393">
        <f t="shared" si="74"/>
        <v>0</v>
      </c>
      <c r="G1192" s="393">
        <f t="shared" si="75"/>
        <v>0</v>
      </c>
      <c r="H1192" s="530" t="str">
        <f t="shared" si="76"/>
        <v>否</v>
      </c>
      <c r="I1192" s="531" t="str">
        <f t="shared" si="77"/>
        <v>项</v>
      </c>
    </row>
    <row r="1193" ht="36" customHeight="1" spans="1:9">
      <c r="A1193" s="346">
        <v>2200508</v>
      </c>
      <c r="B1193" s="341" t="s">
        <v>1027</v>
      </c>
      <c r="C1193" s="206">
        <v>0</v>
      </c>
      <c r="D1193" s="206">
        <v>0</v>
      </c>
      <c r="E1193" s="206">
        <v>0</v>
      </c>
      <c r="F1193" s="393">
        <f t="shared" si="74"/>
        <v>0</v>
      </c>
      <c r="G1193" s="393">
        <f t="shared" si="75"/>
        <v>0</v>
      </c>
      <c r="H1193" s="530" t="str">
        <f t="shared" si="76"/>
        <v>否</v>
      </c>
      <c r="I1193" s="531" t="str">
        <f t="shared" si="77"/>
        <v>项</v>
      </c>
    </row>
    <row r="1194" ht="18" customHeight="1" spans="1:9">
      <c r="A1194" s="346">
        <v>2200509</v>
      </c>
      <c r="B1194" s="341" t="s">
        <v>1028</v>
      </c>
      <c r="C1194" s="206">
        <v>17</v>
      </c>
      <c r="D1194" s="206">
        <v>7</v>
      </c>
      <c r="E1194" s="206">
        <v>2</v>
      </c>
      <c r="F1194" s="393">
        <f t="shared" si="74"/>
        <v>11.7647058823529</v>
      </c>
      <c r="G1194" s="393">
        <f t="shared" si="75"/>
        <v>28.5714285714286</v>
      </c>
      <c r="H1194" s="530" t="str">
        <f t="shared" si="76"/>
        <v>是</v>
      </c>
      <c r="I1194" s="531" t="str">
        <f t="shared" si="77"/>
        <v>项</v>
      </c>
    </row>
    <row r="1195" ht="36" customHeight="1" spans="1:9">
      <c r="A1195" s="346">
        <v>2200510</v>
      </c>
      <c r="B1195" s="341" t="s">
        <v>1029</v>
      </c>
      <c r="C1195" s="206">
        <v>0</v>
      </c>
      <c r="D1195" s="206">
        <v>0</v>
      </c>
      <c r="E1195" s="206">
        <v>0</v>
      </c>
      <c r="F1195" s="393">
        <f t="shared" si="74"/>
        <v>0</v>
      </c>
      <c r="G1195" s="393">
        <f t="shared" si="75"/>
        <v>0</v>
      </c>
      <c r="H1195" s="530" t="str">
        <f t="shared" si="76"/>
        <v>否</v>
      </c>
      <c r="I1195" s="531" t="str">
        <f t="shared" si="77"/>
        <v>项</v>
      </c>
    </row>
    <row r="1196" ht="36" customHeight="1" spans="1:9">
      <c r="A1196" s="346">
        <v>2200511</v>
      </c>
      <c r="B1196" s="341" t="s">
        <v>1030</v>
      </c>
      <c r="C1196" s="206">
        <v>0</v>
      </c>
      <c r="D1196" s="206">
        <v>0</v>
      </c>
      <c r="E1196" s="206">
        <v>0</v>
      </c>
      <c r="F1196" s="393">
        <f t="shared" si="74"/>
        <v>0</v>
      </c>
      <c r="G1196" s="393">
        <f t="shared" si="75"/>
        <v>0</v>
      </c>
      <c r="H1196" s="530" t="str">
        <f t="shared" si="76"/>
        <v>否</v>
      </c>
      <c r="I1196" s="531" t="str">
        <f t="shared" si="77"/>
        <v>项</v>
      </c>
    </row>
    <row r="1197" ht="36" customHeight="1" spans="1:9">
      <c r="A1197" s="346">
        <v>2200512</v>
      </c>
      <c r="B1197" s="341" t="s">
        <v>1031</v>
      </c>
      <c r="C1197" s="206">
        <v>0</v>
      </c>
      <c r="D1197" s="206">
        <v>0</v>
      </c>
      <c r="E1197" s="206">
        <v>0</v>
      </c>
      <c r="F1197" s="393">
        <f t="shared" si="74"/>
        <v>0</v>
      </c>
      <c r="G1197" s="393">
        <f t="shared" si="75"/>
        <v>0</v>
      </c>
      <c r="H1197" s="530" t="str">
        <f t="shared" si="76"/>
        <v>否</v>
      </c>
      <c r="I1197" s="531" t="str">
        <f t="shared" si="77"/>
        <v>项</v>
      </c>
    </row>
    <row r="1198" ht="36" customHeight="1" spans="1:9">
      <c r="A1198" s="346">
        <v>2200513</v>
      </c>
      <c r="B1198" s="341" t="s">
        <v>1032</v>
      </c>
      <c r="C1198" s="206">
        <v>0</v>
      </c>
      <c r="D1198" s="206">
        <v>0</v>
      </c>
      <c r="E1198" s="206">
        <v>0</v>
      </c>
      <c r="F1198" s="393">
        <f t="shared" si="74"/>
        <v>0</v>
      </c>
      <c r="G1198" s="393">
        <f t="shared" si="75"/>
        <v>0</v>
      </c>
      <c r="H1198" s="530" t="str">
        <f t="shared" si="76"/>
        <v>否</v>
      </c>
      <c r="I1198" s="531" t="str">
        <f t="shared" si="77"/>
        <v>项</v>
      </c>
    </row>
    <row r="1199" ht="36" customHeight="1" spans="1:9">
      <c r="A1199" s="346">
        <v>2200514</v>
      </c>
      <c r="B1199" s="341" t="s">
        <v>1033</v>
      </c>
      <c r="C1199" s="206">
        <v>0</v>
      </c>
      <c r="D1199" s="206">
        <v>0</v>
      </c>
      <c r="E1199" s="206">
        <v>0</v>
      </c>
      <c r="F1199" s="393">
        <f t="shared" si="74"/>
        <v>0</v>
      </c>
      <c r="G1199" s="393">
        <f t="shared" si="75"/>
        <v>0</v>
      </c>
      <c r="H1199" s="530" t="str">
        <f t="shared" si="76"/>
        <v>否</v>
      </c>
      <c r="I1199" s="531" t="str">
        <f t="shared" si="77"/>
        <v>项</v>
      </c>
    </row>
    <row r="1200" ht="36" customHeight="1" spans="1:9">
      <c r="A1200" s="346">
        <v>2200599</v>
      </c>
      <c r="B1200" s="341" t="s">
        <v>1034</v>
      </c>
      <c r="C1200" s="206">
        <v>0</v>
      </c>
      <c r="D1200" s="206">
        <v>0</v>
      </c>
      <c r="E1200" s="206">
        <v>0</v>
      </c>
      <c r="F1200" s="393">
        <f t="shared" si="74"/>
        <v>0</v>
      </c>
      <c r="G1200" s="393">
        <f t="shared" si="75"/>
        <v>0</v>
      </c>
      <c r="H1200" s="530" t="str">
        <f t="shared" si="76"/>
        <v>否</v>
      </c>
      <c r="I1200" s="531" t="str">
        <f t="shared" si="77"/>
        <v>项</v>
      </c>
    </row>
    <row r="1201" ht="37.5" customHeight="1" spans="1:14">
      <c r="A1201" s="346">
        <v>22099</v>
      </c>
      <c r="B1201" s="202" t="s">
        <v>1035</v>
      </c>
      <c r="C1201" s="147">
        <f>C1202</f>
        <v>0</v>
      </c>
      <c r="D1201" s="147">
        <f>D1202</f>
        <v>0</v>
      </c>
      <c r="E1201" s="147">
        <f>E1202</f>
        <v>0</v>
      </c>
      <c r="F1201" s="393">
        <f t="shared" si="74"/>
        <v>0</v>
      </c>
      <c r="G1201" s="393">
        <f t="shared" si="75"/>
        <v>0</v>
      </c>
      <c r="H1201" s="530" t="str">
        <f t="shared" si="76"/>
        <v>否</v>
      </c>
      <c r="I1201" s="531" t="str">
        <f t="shared" si="77"/>
        <v>款</v>
      </c>
    </row>
    <row r="1202" ht="36" customHeight="1" spans="1:14">
      <c r="A1202" s="535">
        <v>2209999</v>
      </c>
      <c r="B1202" s="341" t="s">
        <v>1035</v>
      </c>
      <c r="C1202" s="206">
        <v>0</v>
      </c>
      <c r="D1202" s="206">
        <v>0</v>
      </c>
      <c r="E1202" s="206"/>
      <c r="F1202" s="393">
        <f t="shared" si="74"/>
        <v>0</v>
      </c>
      <c r="G1202" s="393">
        <f t="shared" si="75"/>
        <v>0</v>
      </c>
      <c r="H1202" s="530" t="str">
        <f t="shared" si="76"/>
        <v>否</v>
      </c>
      <c r="I1202" s="531" t="str">
        <f t="shared" si="77"/>
        <v>项</v>
      </c>
    </row>
    <row r="1203" ht="18" customHeight="1" spans="1:14">
      <c r="A1203" s="529">
        <v>221</v>
      </c>
      <c r="B1203" s="469" t="s">
        <v>156</v>
      </c>
      <c r="C1203" s="216">
        <f>SUM(C1204,C1219,C1223)</f>
        <v>6578</v>
      </c>
      <c r="D1203" s="216">
        <f>SUM(D1204,D1219,D1223)</f>
        <v>11666</v>
      </c>
      <c r="E1203" s="216">
        <f>SUM(E1204,E1219,E1223)</f>
        <v>14367</v>
      </c>
      <c r="F1203" s="389">
        <f t="shared" si="74"/>
        <v>218.409851018547</v>
      </c>
      <c r="G1203" s="389">
        <f t="shared" si="75"/>
        <v>123.152751585805</v>
      </c>
      <c r="H1203" s="530" t="str">
        <f t="shared" si="76"/>
        <v>是</v>
      </c>
      <c r="I1203" s="531" t="str">
        <f t="shared" si="77"/>
        <v>类</v>
      </c>
      <c r="K1203" s="411"/>
      <c r="N1203" s="411"/>
    </row>
    <row r="1204" ht="18" customHeight="1" spans="1:14">
      <c r="A1204" s="346">
        <v>22101</v>
      </c>
      <c r="B1204" s="202" t="s">
        <v>1036</v>
      </c>
      <c r="C1204" s="147">
        <f>SUM(C1205:C1218)</f>
        <v>1233</v>
      </c>
      <c r="D1204" s="147">
        <f>SUM(D1205:D1218)</f>
        <v>543</v>
      </c>
      <c r="E1204" s="147">
        <f>SUM(E1205:E1218)</f>
        <v>846</v>
      </c>
      <c r="F1204" s="393">
        <f t="shared" si="74"/>
        <v>68.6131386861314</v>
      </c>
      <c r="G1204" s="393">
        <f t="shared" si="75"/>
        <v>155.801104972376</v>
      </c>
      <c r="H1204" s="530" t="str">
        <f t="shared" si="76"/>
        <v>是</v>
      </c>
      <c r="I1204" s="531" t="str">
        <f t="shared" si="77"/>
        <v>款</v>
      </c>
    </row>
    <row r="1205" ht="36" customHeight="1" spans="1:14">
      <c r="A1205" s="346">
        <v>2210101</v>
      </c>
      <c r="B1205" s="341" t="s">
        <v>1037</v>
      </c>
      <c r="C1205" s="206">
        <v>0</v>
      </c>
      <c r="D1205" s="206">
        <v>0</v>
      </c>
      <c r="E1205" s="206"/>
      <c r="F1205" s="393">
        <f t="shared" si="74"/>
        <v>0</v>
      </c>
      <c r="G1205" s="393">
        <f t="shared" si="75"/>
        <v>0</v>
      </c>
      <c r="H1205" s="530" t="str">
        <f t="shared" si="76"/>
        <v>否</v>
      </c>
      <c r="I1205" s="531" t="str">
        <f t="shared" si="77"/>
        <v>项</v>
      </c>
    </row>
    <row r="1206" ht="36" customHeight="1" spans="1:14">
      <c r="A1206" s="346">
        <v>2210102</v>
      </c>
      <c r="B1206" s="341" t="s">
        <v>1038</v>
      </c>
      <c r="C1206" s="206">
        <v>0</v>
      </c>
      <c r="D1206" s="206">
        <v>0</v>
      </c>
      <c r="E1206" s="206">
        <v>0</v>
      </c>
      <c r="F1206" s="393">
        <f t="shared" si="74"/>
        <v>0</v>
      </c>
      <c r="G1206" s="393">
        <f t="shared" si="75"/>
        <v>0</v>
      </c>
      <c r="H1206" s="530" t="str">
        <f t="shared" si="76"/>
        <v>否</v>
      </c>
      <c r="I1206" s="531" t="str">
        <f t="shared" si="77"/>
        <v>项</v>
      </c>
    </row>
    <row r="1207" ht="36" customHeight="1" spans="1:14">
      <c r="A1207" s="346">
        <v>2210103</v>
      </c>
      <c r="B1207" s="341" t="s">
        <v>1039</v>
      </c>
      <c r="C1207" s="206">
        <v>0</v>
      </c>
      <c r="D1207" s="206">
        <v>0</v>
      </c>
      <c r="E1207" s="206">
        <v>0</v>
      </c>
      <c r="F1207" s="393">
        <f t="shared" si="74"/>
        <v>0</v>
      </c>
      <c r="G1207" s="393">
        <f t="shared" si="75"/>
        <v>0</v>
      </c>
      <c r="H1207" s="530" t="str">
        <f t="shared" si="76"/>
        <v>否</v>
      </c>
      <c r="I1207" s="531" t="str">
        <f t="shared" si="77"/>
        <v>项</v>
      </c>
    </row>
    <row r="1208" ht="36" customHeight="1" spans="1:14">
      <c r="A1208" s="346">
        <v>2210104</v>
      </c>
      <c r="B1208" s="341" t="s">
        <v>1040</v>
      </c>
      <c r="C1208" s="206">
        <v>0</v>
      </c>
      <c r="D1208" s="206">
        <v>0</v>
      </c>
      <c r="E1208" s="206">
        <v>0</v>
      </c>
      <c r="F1208" s="393">
        <f t="shared" si="74"/>
        <v>0</v>
      </c>
      <c r="G1208" s="393">
        <f t="shared" si="75"/>
        <v>0</v>
      </c>
      <c r="H1208" s="530" t="str">
        <f t="shared" si="76"/>
        <v>否</v>
      </c>
      <c r="I1208" s="531" t="str">
        <f t="shared" si="77"/>
        <v>项</v>
      </c>
    </row>
    <row r="1209" ht="18" customHeight="1" spans="1:14">
      <c r="A1209" s="346">
        <v>2210105</v>
      </c>
      <c r="B1209" s="341" t="s">
        <v>1041</v>
      </c>
      <c r="C1209" s="206">
        <v>93</v>
      </c>
      <c r="D1209" s="206">
        <v>132</v>
      </c>
      <c r="E1209" s="206">
        <v>129</v>
      </c>
      <c r="F1209" s="393">
        <f t="shared" si="74"/>
        <v>138.709677419355</v>
      </c>
      <c r="G1209" s="393">
        <f t="shared" si="75"/>
        <v>97.7272727272727</v>
      </c>
      <c r="H1209" s="530" t="str">
        <f t="shared" si="76"/>
        <v>是</v>
      </c>
      <c r="I1209" s="531" t="str">
        <f t="shared" si="77"/>
        <v>项</v>
      </c>
    </row>
    <row r="1210" ht="36" customHeight="1" spans="1:14">
      <c r="A1210" s="346">
        <v>2210106</v>
      </c>
      <c r="B1210" s="341" t="s">
        <v>1042</v>
      </c>
      <c r="C1210" s="206">
        <v>0</v>
      </c>
      <c r="D1210" s="206">
        <v>0</v>
      </c>
      <c r="E1210" s="206"/>
      <c r="F1210" s="393">
        <f t="shared" si="74"/>
        <v>0</v>
      </c>
      <c r="G1210" s="393">
        <f t="shared" si="75"/>
        <v>0</v>
      </c>
      <c r="H1210" s="530" t="str">
        <f t="shared" si="76"/>
        <v>否</v>
      </c>
      <c r="I1210" s="531" t="str">
        <f t="shared" si="77"/>
        <v>项</v>
      </c>
    </row>
    <row r="1211" ht="36" customHeight="1" spans="1:14">
      <c r="A1211" s="346">
        <v>2210107</v>
      </c>
      <c r="B1211" s="341" t="s">
        <v>1043</v>
      </c>
      <c r="C1211" s="206">
        <v>0</v>
      </c>
      <c r="D1211" s="206">
        <v>0</v>
      </c>
      <c r="E1211" s="206"/>
      <c r="F1211" s="393">
        <f t="shared" si="74"/>
        <v>0</v>
      </c>
      <c r="G1211" s="393">
        <f t="shared" si="75"/>
        <v>0</v>
      </c>
      <c r="H1211" s="530" t="str">
        <f t="shared" si="76"/>
        <v>否</v>
      </c>
      <c r="I1211" s="531" t="str">
        <f t="shared" si="77"/>
        <v>项</v>
      </c>
    </row>
    <row r="1212" ht="18" customHeight="1" spans="1:14">
      <c r="A1212" s="346">
        <v>2210108</v>
      </c>
      <c r="B1212" s="341" t="s">
        <v>1044</v>
      </c>
      <c r="C1212" s="206">
        <v>1140</v>
      </c>
      <c r="D1212" s="206">
        <v>410</v>
      </c>
      <c r="E1212" s="206">
        <v>717</v>
      </c>
      <c r="F1212" s="393">
        <f t="shared" si="74"/>
        <v>62.8947368421053</v>
      </c>
      <c r="G1212" s="393">
        <f t="shared" si="75"/>
        <v>174.878048780488</v>
      </c>
      <c r="H1212" s="530" t="str">
        <f t="shared" si="76"/>
        <v>是</v>
      </c>
      <c r="I1212" s="531" t="str">
        <f t="shared" si="77"/>
        <v>项</v>
      </c>
    </row>
    <row r="1213" ht="36" customHeight="1" spans="1:14">
      <c r="A1213" s="346">
        <v>2210109</v>
      </c>
      <c r="B1213" s="341" t="s">
        <v>1045</v>
      </c>
      <c r="C1213" s="206">
        <v>0</v>
      </c>
      <c r="D1213" s="206">
        <v>0</v>
      </c>
      <c r="E1213" s="206"/>
      <c r="F1213" s="393">
        <f t="shared" si="74"/>
        <v>0</v>
      </c>
      <c r="G1213" s="393">
        <f t="shared" si="75"/>
        <v>0</v>
      </c>
      <c r="H1213" s="530" t="str">
        <f t="shared" si="76"/>
        <v>否</v>
      </c>
      <c r="I1213" s="531" t="str">
        <f t="shared" si="77"/>
        <v>项</v>
      </c>
    </row>
    <row r="1214" ht="36" customHeight="1" spans="1:14">
      <c r="A1214" s="346">
        <v>2210110</v>
      </c>
      <c r="B1214" s="341" t="s">
        <v>1046</v>
      </c>
      <c r="C1214" s="206">
        <v>0</v>
      </c>
      <c r="D1214" s="206">
        <v>0</v>
      </c>
      <c r="E1214" s="206"/>
      <c r="F1214" s="393">
        <f t="shared" si="74"/>
        <v>0</v>
      </c>
      <c r="G1214" s="393">
        <f t="shared" si="75"/>
        <v>0</v>
      </c>
      <c r="H1214" s="530" t="str">
        <f t="shared" si="76"/>
        <v>否</v>
      </c>
      <c r="I1214" s="531" t="str">
        <f t="shared" si="77"/>
        <v>项</v>
      </c>
    </row>
    <row r="1215" ht="18" customHeight="1" spans="1:14">
      <c r="A1215" s="346">
        <v>2210111</v>
      </c>
      <c r="B1215" s="341" t="s">
        <v>1047</v>
      </c>
      <c r="C1215" s="206"/>
      <c r="D1215" s="206">
        <v>1</v>
      </c>
      <c r="E1215" s="206">
        <v>0</v>
      </c>
      <c r="F1215" s="393">
        <f t="shared" si="74"/>
        <v>0</v>
      </c>
      <c r="G1215" s="393">
        <f t="shared" si="75"/>
        <v>0</v>
      </c>
      <c r="H1215" s="530" t="str">
        <f t="shared" si="76"/>
        <v>是</v>
      </c>
      <c r="I1215" s="531" t="str">
        <f t="shared" si="77"/>
        <v>项</v>
      </c>
    </row>
    <row r="1216" ht="36" customHeight="1" spans="1:14">
      <c r="A1216" s="346">
        <v>2210112</v>
      </c>
      <c r="B1216" s="341" t="s">
        <v>1048</v>
      </c>
      <c r="C1216" s="206"/>
      <c r="D1216" s="206">
        <v>0</v>
      </c>
      <c r="E1216" s="206">
        <v>0</v>
      </c>
      <c r="F1216" s="393">
        <f t="shared" si="74"/>
        <v>0</v>
      </c>
      <c r="G1216" s="393">
        <f t="shared" si="75"/>
        <v>0</v>
      </c>
      <c r="H1216" s="530" t="str">
        <f t="shared" si="76"/>
        <v>否</v>
      </c>
      <c r="I1216" s="531" t="str">
        <f t="shared" si="77"/>
        <v>项</v>
      </c>
    </row>
    <row r="1217" ht="36" customHeight="1" spans="1:14">
      <c r="A1217" s="346">
        <v>2210113</v>
      </c>
      <c r="B1217" s="341" t="s">
        <v>1049</v>
      </c>
      <c r="C1217" s="206"/>
      <c r="D1217" s="206">
        <v>0</v>
      </c>
      <c r="E1217" s="206">
        <v>0</v>
      </c>
      <c r="F1217" s="393">
        <f t="shared" si="74"/>
        <v>0</v>
      </c>
      <c r="G1217" s="393">
        <f t="shared" si="75"/>
        <v>0</v>
      </c>
      <c r="H1217" s="530" t="str">
        <f t="shared" si="76"/>
        <v>否</v>
      </c>
      <c r="I1217" s="531" t="str">
        <f t="shared" si="77"/>
        <v>项</v>
      </c>
    </row>
    <row r="1218" ht="36" customHeight="1" spans="1:14">
      <c r="A1218" s="346">
        <v>2210199</v>
      </c>
      <c r="B1218" s="341" t="s">
        <v>1050</v>
      </c>
      <c r="C1218" s="206">
        <v>0</v>
      </c>
      <c r="D1218" s="206">
        <v>0</v>
      </c>
      <c r="E1218" s="206">
        <v>0</v>
      </c>
      <c r="F1218" s="393">
        <f t="shared" si="74"/>
        <v>0</v>
      </c>
      <c r="G1218" s="393">
        <f t="shared" si="75"/>
        <v>0</v>
      </c>
      <c r="H1218" s="530" t="str">
        <f t="shared" si="76"/>
        <v>否</v>
      </c>
      <c r="I1218" s="531" t="str">
        <f t="shared" si="77"/>
        <v>项</v>
      </c>
    </row>
    <row r="1219" ht="18" customHeight="1" spans="1:14">
      <c r="A1219" s="346">
        <v>22102</v>
      </c>
      <c r="B1219" s="202" t="s">
        <v>1051</v>
      </c>
      <c r="C1219" s="147">
        <f>SUM(C1220:C1222)</f>
        <v>5345</v>
      </c>
      <c r="D1219" s="147">
        <f>SUM(D1220:D1222)</f>
        <v>11123</v>
      </c>
      <c r="E1219" s="147">
        <f>SUM(E1220:E1222)</f>
        <v>13521</v>
      </c>
      <c r="F1219" s="393">
        <f t="shared" si="74"/>
        <v>252.965388213283</v>
      </c>
      <c r="G1219" s="393">
        <f t="shared" si="75"/>
        <v>121.558931942821</v>
      </c>
      <c r="H1219" s="530" t="str">
        <f t="shared" si="76"/>
        <v>是</v>
      </c>
      <c r="I1219" s="531" t="str">
        <f t="shared" si="77"/>
        <v>款</v>
      </c>
    </row>
    <row r="1220" ht="18" customHeight="1" spans="1:14">
      <c r="A1220" s="346">
        <v>2210201</v>
      </c>
      <c r="B1220" s="341" t="s">
        <v>1052</v>
      </c>
      <c r="C1220" s="206">
        <v>5345</v>
      </c>
      <c r="D1220" s="206">
        <v>11123</v>
      </c>
      <c r="E1220" s="206">
        <v>13521</v>
      </c>
      <c r="F1220" s="393">
        <f t="shared" si="74"/>
        <v>252.965388213283</v>
      </c>
      <c r="G1220" s="393">
        <f t="shared" si="75"/>
        <v>121.558931942821</v>
      </c>
      <c r="H1220" s="530" t="str">
        <f t="shared" si="76"/>
        <v>是</v>
      </c>
      <c r="I1220" s="531" t="str">
        <f t="shared" si="77"/>
        <v>项</v>
      </c>
    </row>
    <row r="1221" ht="36" customHeight="1" spans="1:14">
      <c r="A1221" s="346">
        <v>2210202</v>
      </c>
      <c r="B1221" s="341" t="s">
        <v>1053</v>
      </c>
      <c r="C1221" s="206">
        <v>0</v>
      </c>
      <c r="D1221" s="206">
        <v>0</v>
      </c>
      <c r="E1221" s="206">
        <v>0</v>
      </c>
      <c r="F1221" s="393">
        <f t="shared" si="74"/>
        <v>0</v>
      </c>
      <c r="G1221" s="393">
        <f t="shared" si="75"/>
        <v>0</v>
      </c>
      <c r="H1221" s="530" t="str">
        <f t="shared" si="76"/>
        <v>否</v>
      </c>
      <c r="I1221" s="531" t="str">
        <f t="shared" si="77"/>
        <v>项</v>
      </c>
    </row>
    <row r="1222" ht="36" customHeight="1" spans="1:14">
      <c r="A1222" s="346">
        <v>2210203</v>
      </c>
      <c r="B1222" s="341" t="s">
        <v>1054</v>
      </c>
      <c r="C1222" s="206">
        <v>0</v>
      </c>
      <c r="D1222" s="206">
        <v>0</v>
      </c>
      <c r="E1222" s="206">
        <v>0</v>
      </c>
      <c r="F1222" s="393">
        <f t="shared" ref="F1222:F1285" si="78">IFERROR(IF(C1222&lt;0,"",IFERROR(E1222/C1222,0))*100,0)</f>
        <v>0</v>
      </c>
      <c r="G1222" s="393">
        <f t="shared" ref="G1222:G1285" si="79">IFERROR(IF(D1222&lt;0,"",IFERROR(E1222/D1222,0))*100,0)</f>
        <v>0</v>
      </c>
      <c r="H1222" s="530" t="str">
        <f t="shared" ref="H1222:H1285" si="80">IF(LEN(A1222)=3,"是",IF(B1222&lt;&gt;"",IF(SUM(C1222:E1222)&lt;&gt;0,"是","否"),"是"))</f>
        <v>否</v>
      </c>
      <c r="I1222" s="531" t="str">
        <f t="shared" ref="I1222:I1285" si="81">IF(LEN(A1222)=3,"类",IF(LEN(A1222)=5,"款","项"))</f>
        <v>项</v>
      </c>
    </row>
    <row r="1223" ht="37.5" customHeight="1" spans="1:14">
      <c r="A1223" s="346">
        <v>22103</v>
      </c>
      <c r="B1223" s="202" t="s">
        <v>1055</v>
      </c>
      <c r="C1223" s="147">
        <f>SUM(C1224:C1226)</f>
        <v>0</v>
      </c>
      <c r="D1223" s="147">
        <f>SUM(D1224:D1226)</f>
        <v>0</v>
      </c>
      <c r="E1223" s="147">
        <f>SUM(E1224:E1226)</f>
        <v>0</v>
      </c>
      <c r="F1223" s="393">
        <f t="shared" si="78"/>
        <v>0</v>
      </c>
      <c r="G1223" s="393">
        <f t="shared" si="79"/>
        <v>0</v>
      </c>
      <c r="H1223" s="530" t="str">
        <f t="shared" si="80"/>
        <v>否</v>
      </c>
      <c r="I1223" s="531" t="str">
        <f t="shared" si="81"/>
        <v>款</v>
      </c>
    </row>
    <row r="1224" ht="36" customHeight="1" spans="1:14">
      <c r="A1224" s="346">
        <v>2210301</v>
      </c>
      <c r="B1224" s="341" t="s">
        <v>1056</v>
      </c>
      <c r="C1224" s="206">
        <v>0</v>
      </c>
      <c r="D1224" s="206">
        <v>0</v>
      </c>
      <c r="E1224" s="206">
        <v>0</v>
      </c>
      <c r="F1224" s="393">
        <f t="shared" si="78"/>
        <v>0</v>
      </c>
      <c r="G1224" s="393">
        <f t="shared" si="79"/>
        <v>0</v>
      </c>
      <c r="H1224" s="530" t="str">
        <f t="shared" si="80"/>
        <v>否</v>
      </c>
      <c r="I1224" s="531" t="str">
        <f t="shared" si="81"/>
        <v>项</v>
      </c>
    </row>
    <row r="1225" ht="36" customHeight="1" spans="1:14">
      <c r="A1225" s="346">
        <v>2210302</v>
      </c>
      <c r="B1225" s="341" t="s">
        <v>1057</v>
      </c>
      <c r="C1225" s="206">
        <v>0</v>
      </c>
      <c r="D1225" s="206">
        <v>0</v>
      </c>
      <c r="E1225" s="206">
        <v>0</v>
      </c>
      <c r="F1225" s="393">
        <f t="shared" si="78"/>
        <v>0</v>
      </c>
      <c r="G1225" s="393">
        <f t="shared" si="79"/>
        <v>0</v>
      </c>
      <c r="H1225" s="530" t="str">
        <f t="shared" si="80"/>
        <v>否</v>
      </c>
      <c r="I1225" s="531" t="str">
        <f t="shared" si="81"/>
        <v>项</v>
      </c>
    </row>
    <row r="1226" ht="36" customHeight="1" spans="1:14">
      <c r="A1226" s="346">
        <v>2210399</v>
      </c>
      <c r="B1226" s="341" t="s">
        <v>1058</v>
      </c>
      <c r="C1226" s="206">
        <v>0</v>
      </c>
      <c r="D1226" s="206">
        <v>0</v>
      </c>
      <c r="E1226" s="206">
        <v>0</v>
      </c>
      <c r="F1226" s="393">
        <f t="shared" si="78"/>
        <v>0</v>
      </c>
      <c r="G1226" s="393">
        <f t="shared" si="79"/>
        <v>0</v>
      </c>
      <c r="H1226" s="530" t="str">
        <f t="shared" si="80"/>
        <v>否</v>
      </c>
      <c r="I1226" s="531" t="str">
        <f t="shared" si="81"/>
        <v>项</v>
      </c>
    </row>
    <row r="1227" ht="18" customHeight="1" spans="1:14">
      <c r="A1227" s="529">
        <v>222</v>
      </c>
      <c r="B1227" s="469" t="s">
        <v>157</v>
      </c>
      <c r="C1227" s="216">
        <f>SUM(C1228,C1246,C1253,C1259)</f>
        <v>245</v>
      </c>
      <c r="D1227" s="216">
        <f>SUM(D1228,D1246,D1253,D1259)</f>
        <v>190</v>
      </c>
      <c r="E1227" s="216">
        <f>SUM(E1228,E1246,E1253,E1259)</f>
        <v>195</v>
      </c>
      <c r="F1227" s="389">
        <f t="shared" si="78"/>
        <v>79.5918367346939</v>
      </c>
      <c r="G1227" s="389">
        <f t="shared" si="79"/>
        <v>102.631578947368</v>
      </c>
      <c r="H1227" s="530" t="str">
        <f t="shared" si="80"/>
        <v>是</v>
      </c>
      <c r="I1227" s="531" t="str">
        <f t="shared" si="81"/>
        <v>类</v>
      </c>
      <c r="K1227" s="411"/>
      <c r="N1227" s="411"/>
    </row>
    <row r="1228" ht="18" customHeight="1" spans="1:14">
      <c r="A1228" s="346">
        <v>22201</v>
      </c>
      <c r="B1228" s="202" t="s">
        <v>1059</v>
      </c>
      <c r="C1228" s="147">
        <f>SUM(C1229:C1245)</f>
        <v>83</v>
      </c>
      <c r="D1228" s="147">
        <f>SUM(D1229:D1245)</f>
        <v>8</v>
      </c>
      <c r="E1228" s="147">
        <f>SUM(E1229:E1245)</f>
        <v>33</v>
      </c>
      <c r="F1228" s="393">
        <f t="shared" si="78"/>
        <v>39.7590361445783</v>
      </c>
      <c r="G1228" s="393">
        <f t="shared" si="79"/>
        <v>412.5</v>
      </c>
      <c r="H1228" s="530" t="str">
        <f t="shared" si="80"/>
        <v>是</v>
      </c>
      <c r="I1228" s="531" t="str">
        <f t="shared" si="81"/>
        <v>款</v>
      </c>
    </row>
    <row r="1229" ht="36" customHeight="1" spans="1:14">
      <c r="A1229" s="346">
        <v>2220101</v>
      </c>
      <c r="B1229" s="341" t="s">
        <v>187</v>
      </c>
      <c r="C1229" s="206">
        <v>0</v>
      </c>
      <c r="D1229" s="206">
        <v>0</v>
      </c>
      <c r="E1229" s="206">
        <v>0</v>
      </c>
      <c r="F1229" s="393">
        <f t="shared" si="78"/>
        <v>0</v>
      </c>
      <c r="G1229" s="393">
        <f t="shared" si="79"/>
        <v>0</v>
      </c>
      <c r="H1229" s="530" t="str">
        <f t="shared" si="80"/>
        <v>否</v>
      </c>
      <c r="I1229" s="531" t="str">
        <f t="shared" si="81"/>
        <v>项</v>
      </c>
    </row>
    <row r="1230" ht="36" customHeight="1" spans="1:14">
      <c r="A1230" s="346">
        <v>2220102</v>
      </c>
      <c r="B1230" s="341" t="s">
        <v>188</v>
      </c>
      <c r="C1230" s="206">
        <v>0</v>
      </c>
      <c r="D1230" s="206">
        <v>0</v>
      </c>
      <c r="E1230" s="206">
        <v>0</v>
      </c>
      <c r="F1230" s="393">
        <f t="shared" si="78"/>
        <v>0</v>
      </c>
      <c r="G1230" s="393">
        <f t="shared" si="79"/>
        <v>0</v>
      </c>
      <c r="H1230" s="530" t="str">
        <f t="shared" si="80"/>
        <v>否</v>
      </c>
      <c r="I1230" s="531" t="str">
        <f t="shared" si="81"/>
        <v>项</v>
      </c>
    </row>
    <row r="1231" ht="36" customHeight="1" spans="1:14">
      <c r="A1231" s="346">
        <v>2220103</v>
      </c>
      <c r="B1231" s="341" t="s">
        <v>189</v>
      </c>
      <c r="C1231" s="206">
        <v>0</v>
      </c>
      <c r="D1231" s="206">
        <v>0</v>
      </c>
      <c r="E1231" s="206">
        <v>0</v>
      </c>
      <c r="F1231" s="393">
        <f t="shared" si="78"/>
        <v>0</v>
      </c>
      <c r="G1231" s="393">
        <f t="shared" si="79"/>
        <v>0</v>
      </c>
      <c r="H1231" s="530" t="str">
        <f t="shared" si="80"/>
        <v>否</v>
      </c>
      <c r="I1231" s="531" t="str">
        <f t="shared" si="81"/>
        <v>项</v>
      </c>
    </row>
    <row r="1232" ht="36" customHeight="1" spans="1:14">
      <c r="A1232" s="346">
        <v>2220104</v>
      </c>
      <c r="B1232" s="341" t="s">
        <v>1060</v>
      </c>
      <c r="C1232" s="206">
        <v>0</v>
      </c>
      <c r="D1232" s="206">
        <v>0</v>
      </c>
      <c r="E1232" s="206">
        <v>0</v>
      </c>
      <c r="F1232" s="393">
        <f t="shared" si="78"/>
        <v>0</v>
      </c>
      <c r="G1232" s="393">
        <f t="shared" si="79"/>
        <v>0</v>
      </c>
      <c r="H1232" s="530" t="str">
        <f t="shared" si="80"/>
        <v>否</v>
      </c>
      <c r="I1232" s="531" t="str">
        <f t="shared" si="81"/>
        <v>项</v>
      </c>
    </row>
    <row r="1233" ht="36" customHeight="1" spans="1:9">
      <c r="A1233" s="346">
        <v>2220105</v>
      </c>
      <c r="B1233" s="341" t="s">
        <v>1061</v>
      </c>
      <c r="C1233" s="206">
        <v>0</v>
      </c>
      <c r="D1233" s="206">
        <v>0</v>
      </c>
      <c r="E1233" s="206">
        <v>0</v>
      </c>
      <c r="F1233" s="393">
        <f t="shared" si="78"/>
        <v>0</v>
      </c>
      <c r="G1233" s="393">
        <f t="shared" si="79"/>
        <v>0</v>
      </c>
      <c r="H1233" s="530" t="str">
        <f t="shared" si="80"/>
        <v>否</v>
      </c>
      <c r="I1233" s="531" t="str">
        <f t="shared" si="81"/>
        <v>项</v>
      </c>
    </row>
    <row r="1234" ht="36" customHeight="1" spans="1:9">
      <c r="A1234" s="346">
        <v>2220106</v>
      </c>
      <c r="B1234" s="341" t="s">
        <v>1062</v>
      </c>
      <c r="C1234" s="206">
        <v>0</v>
      </c>
      <c r="D1234" s="206">
        <v>0</v>
      </c>
      <c r="E1234" s="206">
        <v>0</v>
      </c>
      <c r="F1234" s="393">
        <f t="shared" si="78"/>
        <v>0</v>
      </c>
      <c r="G1234" s="393">
        <f t="shared" si="79"/>
        <v>0</v>
      </c>
      <c r="H1234" s="530" t="str">
        <f t="shared" si="80"/>
        <v>否</v>
      </c>
      <c r="I1234" s="531" t="str">
        <f t="shared" si="81"/>
        <v>项</v>
      </c>
    </row>
    <row r="1235" ht="36" customHeight="1" spans="1:9">
      <c r="A1235" s="346">
        <v>2220107</v>
      </c>
      <c r="B1235" s="341" t="s">
        <v>1063</v>
      </c>
      <c r="C1235" s="206">
        <v>0</v>
      </c>
      <c r="D1235" s="206">
        <v>0</v>
      </c>
      <c r="E1235" s="206">
        <v>0</v>
      </c>
      <c r="F1235" s="393">
        <f t="shared" si="78"/>
        <v>0</v>
      </c>
      <c r="G1235" s="393">
        <f t="shared" si="79"/>
        <v>0</v>
      </c>
      <c r="H1235" s="530" t="str">
        <f t="shared" si="80"/>
        <v>否</v>
      </c>
      <c r="I1235" s="531" t="str">
        <f t="shared" si="81"/>
        <v>项</v>
      </c>
    </row>
    <row r="1236" ht="36" customHeight="1" spans="1:9">
      <c r="A1236" s="346">
        <v>2220112</v>
      </c>
      <c r="B1236" s="341" t="s">
        <v>1064</v>
      </c>
      <c r="C1236" s="206">
        <v>0</v>
      </c>
      <c r="D1236" s="206">
        <v>0</v>
      </c>
      <c r="E1236" s="206">
        <v>0</v>
      </c>
      <c r="F1236" s="393">
        <f t="shared" si="78"/>
        <v>0</v>
      </c>
      <c r="G1236" s="393">
        <f t="shared" si="79"/>
        <v>0</v>
      </c>
      <c r="H1236" s="530" t="str">
        <f t="shared" si="80"/>
        <v>否</v>
      </c>
      <c r="I1236" s="531" t="str">
        <f t="shared" si="81"/>
        <v>项</v>
      </c>
    </row>
    <row r="1237" ht="36" customHeight="1" spans="1:9">
      <c r="A1237" s="346">
        <v>2220113</v>
      </c>
      <c r="B1237" s="341" t="s">
        <v>1065</v>
      </c>
      <c r="C1237" s="206">
        <v>0</v>
      </c>
      <c r="D1237" s="206">
        <v>0</v>
      </c>
      <c r="E1237" s="206">
        <v>0</v>
      </c>
      <c r="F1237" s="393">
        <f t="shared" si="78"/>
        <v>0</v>
      </c>
      <c r="G1237" s="393">
        <f t="shared" si="79"/>
        <v>0</v>
      </c>
      <c r="H1237" s="530" t="str">
        <f t="shared" si="80"/>
        <v>否</v>
      </c>
      <c r="I1237" s="531" t="str">
        <f t="shared" si="81"/>
        <v>项</v>
      </c>
    </row>
    <row r="1238" ht="36" customHeight="1" spans="1:9">
      <c r="A1238" s="346">
        <v>2220114</v>
      </c>
      <c r="B1238" s="341" t="s">
        <v>1066</v>
      </c>
      <c r="C1238" s="206">
        <v>0</v>
      </c>
      <c r="D1238" s="206">
        <v>0</v>
      </c>
      <c r="E1238" s="206">
        <v>0</v>
      </c>
      <c r="F1238" s="393">
        <f t="shared" si="78"/>
        <v>0</v>
      </c>
      <c r="G1238" s="393">
        <f t="shared" si="79"/>
        <v>0</v>
      </c>
      <c r="H1238" s="530" t="str">
        <f t="shared" si="80"/>
        <v>否</v>
      </c>
      <c r="I1238" s="531" t="str">
        <f t="shared" si="81"/>
        <v>项</v>
      </c>
    </row>
    <row r="1239" ht="18" customHeight="1" spans="1:9">
      <c r="A1239" s="346">
        <v>2220115</v>
      </c>
      <c r="B1239" s="341" t="s">
        <v>1067</v>
      </c>
      <c r="C1239" s="206">
        <v>67</v>
      </c>
      <c r="D1239" s="206">
        <v>0</v>
      </c>
      <c r="E1239" s="206">
        <v>0</v>
      </c>
      <c r="F1239" s="393">
        <f t="shared" si="78"/>
        <v>0</v>
      </c>
      <c r="G1239" s="393">
        <f t="shared" si="79"/>
        <v>0</v>
      </c>
      <c r="H1239" s="530" t="str">
        <f t="shared" si="80"/>
        <v>是</v>
      </c>
      <c r="I1239" s="531" t="str">
        <f t="shared" si="81"/>
        <v>项</v>
      </c>
    </row>
    <row r="1240" ht="36" customHeight="1" spans="1:9">
      <c r="A1240" s="346">
        <v>2220118</v>
      </c>
      <c r="B1240" s="341" t="s">
        <v>1068</v>
      </c>
      <c r="C1240" s="206">
        <v>0</v>
      </c>
      <c r="D1240" s="206">
        <v>0</v>
      </c>
      <c r="E1240" s="206">
        <v>0</v>
      </c>
      <c r="F1240" s="393">
        <f t="shared" si="78"/>
        <v>0</v>
      </c>
      <c r="G1240" s="393">
        <f t="shared" si="79"/>
        <v>0</v>
      </c>
      <c r="H1240" s="530" t="str">
        <f t="shared" si="80"/>
        <v>否</v>
      </c>
      <c r="I1240" s="531" t="str">
        <f t="shared" si="81"/>
        <v>项</v>
      </c>
    </row>
    <row r="1241" ht="36" customHeight="1" spans="1:9">
      <c r="A1241" s="533">
        <v>2220119</v>
      </c>
      <c r="B1241" s="343" t="s">
        <v>1069</v>
      </c>
      <c r="C1241" s="206">
        <v>0</v>
      </c>
      <c r="D1241" s="206">
        <v>0</v>
      </c>
      <c r="E1241" s="206">
        <v>0</v>
      </c>
      <c r="F1241" s="393">
        <f t="shared" si="78"/>
        <v>0</v>
      </c>
      <c r="G1241" s="393">
        <f t="shared" si="79"/>
        <v>0</v>
      </c>
      <c r="H1241" s="530" t="str">
        <f t="shared" si="80"/>
        <v>否</v>
      </c>
      <c r="I1241" s="531" t="str">
        <f t="shared" si="81"/>
        <v>项</v>
      </c>
    </row>
    <row r="1242" ht="36" customHeight="1" spans="1:9">
      <c r="A1242" s="533">
        <v>2220120</v>
      </c>
      <c r="B1242" s="343" t="s">
        <v>1070</v>
      </c>
      <c r="C1242" s="206">
        <v>0</v>
      </c>
      <c r="D1242" s="206">
        <v>0</v>
      </c>
      <c r="E1242" s="206">
        <v>0</v>
      </c>
      <c r="F1242" s="393">
        <f t="shared" si="78"/>
        <v>0</v>
      </c>
      <c r="G1242" s="393">
        <f t="shared" si="79"/>
        <v>0</v>
      </c>
      <c r="H1242" s="530" t="str">
        <f t="shared" si="80"/>
        <v>否</v>
      </c>
      <c r="I1242" s="531" t="str">
        <f t="shared" si="81"/>
        <v>项</v>
      </c>
    </row>
    <row r="1243" ht="18" customHeight="1" spans="1:9">
      <c r="A1243" s="533">
        <v>2220121</v>
      </c>
      <c r="B1243" s="343" t="s">
        <v>1071</v>
      </c>
      <c r="C1243" s="206">
        <v>5</v>
      </c>
      <c r="D1243" s="206">
        <v>5</v>
      </c>
      <c r="E1243" s="206">
        <v>33</v>
      </c>
      <c r="F1243" s="393">
        <f t="shared" si="78"/>
        <v>660</v>
      </c>
      <c r="G1243" s="393">
        <f t="shared" si="79"/>
        <v>660</v>
      </c>
      <c r="H1243" s="530" t="str">
        <f t="shared" si="80"/>
        <v>是</v>
      </c>
      <c r="I1243" s="531" t="str">
        <f t="shared" si="81"/>
        <v>项</v>
      </c>
    </row>
    <row r="1244" ht="36" customHeight="1" spans="1:9">
      <c r="A1244" s="346">
        <v>2220150</v>
      </c>
      <c r="B1244" s="341" t="s">
        <v>196</v>
      </c>
      <c r="C1244" s="206">
        <v>0</v>
      </c>
      <c r="D1244" s="206">
        <v>0</v>
      </c>
      <c r="E1244" s="206">
        <v>0</v>
      </c>
      <c r="F1244" s="393">
        <f t="shared" si="78"/>
        <v>0</v>
      </c>
      <c r="G1244" s="393">
        <f t="shared" si="79"/>
        <v>0</v>
      </c>
      <c r="H1244" s="530" t="str">
        <f t="shared" si="80"/>
        <v>否</v>
      </c>
      <c r="I1244" s="531" t="str">
        <f t="shared" si="81"/>
        <v>项</v>
      </c>
    </row>
    <row r="1245" ht="18" customHeight="1" spans="1:9">
      <c r="A1245" s="346">
        <v>2220199</v>
      </c>
      <c r="B1245" s="341" t="s">
        <v>1072</v>
      </c>
      <c r="C1245" s="206">
        <v>11</v>
      </c>
      <c r="D1245" s="206">
        <v>3</v>
      </c>
      <c r="E1245" s="206">
        <v>0</v>
      </c>
      <c r="F1245" s="393">
        <f t="shared" si="78"/>
        <v>0</v>
      </c>
      <c r="G1245" s="393">
        <f t="shared" si="79"/>
        <v>0</v>
      </c>
      <c r="H1245" s="530" t="str">
        <f t="shared" si="80"/>
        <v>是</v>
      </c>
      <c r="I1245" s="531" t="str">
        <f t="shared" si="81"/>
        <v>项</v>
      </c>
    </row>
    <row r="1246" ht="37.5" customHeight="1" spans="1:9">
      <c r="A1246" s="346">
        <v>22203</v>
      </c>
      <c r="B1246" s="202" t="s">
        <v>1073</v>
      </c>
      <c r="C1246" s="471">
        <f>SUM(C1247:C1252)</f>
        <v>0</v>
      </c>
      <c r="D1246" s="471">
        <f>SUM(D1247:D1252)</f>
        <v>0</v>
      </c>
      <c r="E1246" s="339">
        <f>SUM(E1247:E1252)</f>
        <v>0</v>
      </c>
      <c r="F1246" s="393">
        <f t="shared" si="78"/>
        <v>0</v>
      </c>
      <c r="G1246" s="393">
        <f t="shared" si="79"/>
        <v>0</v>
      </c>
      <c r="H1246" s="530" t="str">
        <f t="shared" si="80"/>
        <v>否</v>
      </c>
      <c r="I1246" s="531" t="str">
        <f t="shared" si="81"/>
        <v>款</v>
      </c>
    </row>
    <row r="1247" ht="36" customHeight="1" spans="1:9">
      <c r="A1247" s="346">
        <v>2220301</v>
      </c>
      <c r="B1247" s="341" t="s">
        <v>1074</v>
      </c>
      <c r="C1247" s="206">
        <v>0</v>
      </c>
      <c r="D1247" s="206">
        <v>0</v>
      </c>
      <c r="E1247" s="206">
        <v>0</v>
      </c>
      <c r="F1247" s="393">
        <f t="shared" si="78"/>
        <v>0</v>
      </c>
      <c r="G1247" s="393">
        <f t="shared" si="79"/>
        <v>0</v>
      </c>
      <c r="H1247" s="530" t="str">
        <f t="shared" si="80"/>
        <v>否</v>
      </c>
      <c r="I1247" s="531" t="str">
        <f t="shared" si="81"/>
        <v>项</v>
      </c>
    </row>
    <row r="1248" ht="36" customHeight="1" spans="1:9">
      <c r="A1248" s="346">
        <v>2220303</v>
      </c>
      <c r="B1248" s="341" t="s">
        <v>1075</v>
      </c>
      <c r="C1248" s="206">
        <v>0</v>
      </c>
      <c r="D1248" s="206">
        <v>0</v>
      </c>
      <c r="E1248" s="206">
        <v>0</v>
      </c>
      <c r="F1248" s="393">
        <f t="shared" si="78"/>
        <v>0</v>
      </c>
      <c r="G1248" s="393">
        <f t="shared" si="79"/>
        <v>0</v>
      </c>
      <c r="H1248" s="530" t="str">
        <f t="shared" si="80"/>
        <v>否</v>
      </c>
      <c r="I1248" s="531" t="str">
        <f t="shared" si="81"/>
        <v>项</v>
      </c>
    </row>
    <row r="1249" ht="36" customHeight="1" spans="1:9">
      <c r="A1249" s="346">
        <v>2220304</v>
      </c>
      <c r="B1249" s="341" t="s">
        <v>1076</v>
      </c>
      <c r="C1249" s="206">
        <v>0</v>
      </c>
      <c r="D1249" s="206">
        <v>0</v>
      </c>
      <c r="E1249" s="206">
        <v>0</v>
      </c>
      <c r="F1249" s="393">
        <f t="shared" si="78"/>
        <v>0</v>
      </c>
      <c r="G1249" s="393">
        <f t="shared" si="79"/>
        <v>0</v>
      </c>
      <c r="H1249" s="530" t="str">
        <f t="shared" si="80"/>
        <v>否</v>
      </c>
      <c r="I1249" s="531" t="str">
        <f t="shared" si="81"/>
        <v>项</v>
      </c>
    </row>
    <row r="1250" ht="36" customHeight="1" spans="1:9">
      <c r="A1250" s="533">
        <v>2220305</v>
      </c>
      <c r="B1250" s="343" t="s">
        <v>1077</v>
      </c>
      <c r="C1250" s="206">
        <v>0</v>
      </c>
      <c r="D1250" s="206">
        <v>0</v>
      </c>
      <c r="E1250" s="206">
        <v>0</v>
      </c>
      <c r="F1250" s="393">
        <f t="shared" si="78"/>
        <v>0</v>
      </c>
      <c r="G1250" s="393">
        <f t="shared" si="79"/>
        <v>0</v>
      </c>
      <c r="H1250" s="530" t="str">
        <f t="shared" si="80"/>
        <v>否</v>
      </c>
      <c r="I1250" s="531" t="str">
        <f t="shared" si="81"/>
        <v>项</v>
      </c>
    </row>
    <row r="1251" ht="36" customHeight="1" spans="1:9">
      <c r="A1251" s="533">
        <v>2220306</v>
      </c>
      <c r="B1251" s="343" t="s">
        <v>1078</v>
      </c>
      <c r="C1251" s="206">
        <v>0</v>
      </c>
      <c r="D1251" s="206">
        <v>0</v>
      </c>
      <c r="E1251" s="206">
        <v>0</v>
      </c>
      <c r="F1251" s="393">
        <f t="shared" si="78"/>
        <v>0</v>
      </c>
      <c r="G1251" s="393">
        <f t="shared" si="79"/>
        <v>0</v>
      </c>
      <c r="H1251" s="530" t="str">
        <f t="shared" si="80"/>
        <v>否</v>
      </c>
      <c r="I1251" s="531" t="str">
        <f t="shared" si="81"/>
        <v>项</v>
      </c>
    </row>
    <row r="1252" ht="36" customHeight="1" spans="1:9">
      <c r="A1252" s="346">
        <v>2220399</v>
      </c>
      <c r="B1252" s="341" t="s">
        <v>1079</v>
      </c>
      <c r="C1252" s="206">
        <v>0</v>
      </c>
      <c r="D1252" s="206">
        <v>0</v>
      </c>
      <c r="E1252" s="206">
        <v>0</v>
      </c>
      <c r="F1252" s="393">
        <f t="shared" si="78"/>
        <v>0</v>
      </c>
      <c r="G1252" s="393">
        <f t="shared" si="79"/>
        <v>0</v>
      </c>
      <c r="H1252" s="530" t="str">
        <f t="shared" si="80"/>
        <v>否</v>
      </c>
      <c r="I1252" s="531" t="str">
        <f t="shared" si="81"/>
        <v>项</v>
      </c>
    </row>
    <row r="1253" ht="18" customHeight="1" spans="1:9">
      <c r="A1253" s="346">
        <v>22204</v>
      </c>
      <c r="B1253" s="202" t="s">
        <v>1080</v>
      </c>
      <c r="C1253" s="147">
        <f>SUM(C1254:C1258)</f>
        <v>162</v>
      </c>
      <c r="D1253" s="147">
        <f>SUM(D1254:D1258)</f>
        <v>182</v>
      </c>
      <c r="E1253" s="147">
        <f>SUM(E1254:E1258)</f>
        <v>162</v>
      </c>
      <c r="F1253" s="393">
        <f t="shared" si="78"/>
        <v>100</v>
      </c>
      <c r="G1253" s="393">
        <f t="shared" si="79"/>
        <v>89.010989010989</v>
      </c>
      <c r="H1253" s="530" t="str">
        <f t="shared" si="80"/>
        <v>是</v>
      </c>
      <c r="I1253" s="531" t="str">
        <f t="shared" si="81"/>
        <v>款</v>
      </c>
    </row>
    <row r="1254" ht="18" customHeight="1" spans="1:9">
      <c r="A1254" s="346">
        <v>2220401</v>
      </c>
      <c r="B1254" s="341" t="s">
        <v>1081</v>
      </c>
      <c r="C1254" s="206">
        <v>162</v>
      </c>
      <c r="D1254" s="206">
        <v>162</v>
      </c>
      <c r="E1254" s="206">
        <v>162</v>
      </c>
      <c r="F1254" s="393">
        <f t="shared" si="78"/>
        <v>100</v>
      </c>
      <c r="G1254" s="393">
        <f t="shared" si="79"/>
        <v>100</v>
      </c>
      <c r="H1254" s="530" t="str">
        <f t="shared" si="80"/>
        <v>是</v>
      </c>
      <c r="I1254" s="531" t="str">
        <f t="shared" si="81"/>
        <v>项</v>
      </c>
    </row>
    <row r="1255" ht="36" customHeight="1" spans="1:9">
      <c r="A1255" s="346">
        <v>2220402</v>
      </c>
      <c r="B1255" s="341" t="s">
        <v>1082</v>
      </c>
      <c r="C1255" s="206">
        <v>0</v>
      </c>
      <c r="D1255" s="206">
        <v>0</v>
      </c>
      <c r="E1255" s="206">
        <v>0</v>
      </c>
      <c r="F1255" s="393">
        <f t="shared" si="78"/>
        <v>0</v>
      </c>
      <c r="G1255" s="393">
        <f t="shared" si="79"/>
        <v>0</v>
      </c>
      <c r="H1255" s="530" t="str">
        <f t="shared" si="80"/>
        <v>否</v>
      </c>
      <c r="I1255" s="531" t="str">
        <f t="shared" si="81"/>
        <v>项</v>
      </c>
    </row>
    <row r="1256" s="324" customFormat="1" ht="36" customHeight="1" spans="1:9">
      <c r="A1256" s="346">
        <v>2220403</v>
      </c>
      <c r="B1256" s="341" t="s">
        <v>1083</v>
      </c>
      <c r="C1256" s="206">
        <v>0</v>
      </c>
      <c r="D1256" s="206">
        <v>0</v>
      </c>
      <c r="E1256" s="206">
        <v>0</v>
      </c>
      <c r="F1256" s="393">
        <f t="shared" si="78"/>
        <v>0</v>
      </c>
      <c r="G1256" s="393">
        <f t="shared" si="79"/>
        <v>0</v>
      </c>
      <c r="H1256" s="530" t="str">
        <f t="shared" si="80"/>
        <v>否</v>
      </c>
      <c r="I1256" s="531" t="str">
        <f t="shared" si="81"/>
        <v>项</v>
      </c>
    </row>
    <row r="1257" ht="36" customHeight="1" spans="1:9">
      <c r="A1257" s="346">
        <v>2220404</v>
      </c>
      <c r="B1257" s="341" t="s">
        <v>1084</v>
      </c>
      <c r="C1257" s="206">
        <v>0</v>
      </c>
      <c r="D1257" s="206">
        <v>0</v>
      </c>
      <c r="E1257" s="206">
        <v>0</v>
      </c>
      <c r="F1257" s="393">
        <f t="shared" si="78"/>
        <v>0</v>
      </c>
      <c r="G1257" s="393">
        <f t="shared" si="79"/>
        <v>0</v>
      </c>
      <c r="H1257" s="530" t="str">
        <f t="shared" si="80"/>
        <v>否</v>
      </c>
      <c r="I1257" s="531" t="str">
        <f t="shared" si="81"/>
        <v>项</v>
      </c>
    </row>
    <row r="1258" ht="18" customHeight="1" spans="1:9">
      <c r="A1258" s="346">
        <v>2220499</v>
      </c>
      <c r="B1258" s="341" t="s">
        <v>1085</v>
      </c>
      <c r="C1258" s="206">
        <v>0</v>
      </c>
      <c r="D1258" s="206">
        <v>20</v>
      </c>
      <c r="E1258" s="206">
        <v>0</v>
      </c>
      <c r="F1258" s="393">
        <f t="shared" si="78"/>
        <v>0</v>
      </c>
      <c r="G1258" s="393">
        <f t="shared" si="79"/>
        <v>0</v>
      </c>
      <c r="H1258" s="530" t="str">
        <f t="shared" si="80"/>
        <v>是</v>
      </c>
      <c r="I1258" s="531" t="str">
        <f t="shared" si="81"/>
        <v>项</v>
      </c>
    </row>
    <row r="1259" ht="37.5" customHeight="1" spans="1:9">
      <c r="A1259" s="346">
        <v>22205</v>
      </c>
      <c r="B1259" s="202" t="s">
        <v>1086</v>
      </c>
      <c r="C1259" s="147">
        <f>SUM(C1260:C1271)</f>
        <v>0</v>
      </c>
      <c r="D1259" s="147">
        <f>SUM(D1260:D1271)</f>
        <v>0</v>
      </c>
      <c r="E1259" s="147">
        <f>SUM(E1260:E1271)</f>
        <v>0</v>
      </c>
      <c r="F1259" s="393">
        <f t="shared" si="78"/>
        <v>0</v>
      </c>
      <c r="G1259" s="393">
        <f t="shared" si="79"/>
        <v>0</v>
      </c>
      <c r="H1259" s="530" t="str">
        <f t="shared" si="80"/>
        <v>否</v>
      </c>
      <c r="I1259" s="531" t="str">
        <f t="shared" si="81"/>
        <v>款</v>
      </c>
    </row>
    <row r="1260" ht="36" customHeight="1" spans="1:9">
      <c r="A1260" s="346">
        <v>2220501</v>
      </c>
      <c r="B1260" s="341" t="s">
        <v>1087</v>
      </c>
      <c r="C1260" s="206">
        <v>0</v>
      </c>
      <c r="D1260" s="206">
        <v>0</v>
      </c>
      <c r="E1260" s="206">
        <v>0</v>
      </c>
      <c r="F1260" s="393">
        <f t="shared" si="78"/>
        <v>0</v>
      </c>
      <c r="G1260" s="393">
        <f t="shared" si="79"/>
        <v>0</v>
      </c>
      <c r="H1260" s="530" t="str">
        <f t="shared" si="80"/>
        <v>否</v>
      </c>
      <c r="I1260" s="531" t="str">
        <f t="shared" si="81"/>
        <v>项</v>
      </c>
    </row>
    <row r="1261" ht="36" customHeight="1" spans="1:9">
      <c r="A1261" s="346">
        <v>2220502</v>
      </c>
      <c r="B1261" s="341" t="s">
        <v>1088</v>
      </c>
      <c r="C1261" s="206">
        <v>0</v>
      </c>
      <c r="D1261" s="206">
        <v>0</v>
      </c>
      <c r="E1261" s="206">
        <v>0</v>
      </c>
      <c r="F1261" s="393">
        <f t="shared" si="78"/>
        <v>0</v>
      </c>
      <c r="G1261" s="393">
        <f t="shared" si="79"/>
        <v>0</v>
      </c>
      <c r="H1261" s="530" t="str">
        <f t="shared" si="80"/>
        <v>否</v>
      </c>
      <c r="I1261" s="531" t="str">
        <f t="shared" si="81"/>
        <v>项</v>
      </c>
    </row>
    <row r="1262" ht="36" customHeight="1" spans="1:9">
      <c r="A1262" s="346">
        <v>2220503</v>
      </c>
      <c r="B1262" s="341" t="s">
        <v>1089</v>
      </c>
      <c r="C1262" s="206">
        <v>0</v>
      </c>
      <c r="D1262" s="206">
        <v>0</v>
      </c>
      <c r="E1262" s="206">
        <v>0</v>
      </c>
      <c r="F1262" s="393">
        <f t="shared" si="78"/>
        <v>0</v>
      </c>
      <c r="G1262" s="393">
        <f t="shared" si="79"/>
        <v>0</v>
      </c>
      <c r="H1262" s="530" t="str">
        <f t="shared" si="80"/>
        <v>否</v>
      </c>
      <c r="I1262" s="531" t="str">
        <f t="shared" si="81"/>
        <v>项</v>
      </c>
    </row>
    <row r="1263" ht="36" customHeight="1" spans="1:9">
      <c r="A1263" s="346">
        <v>2220504</v>
      </c>
      <c r="B1263" s="341" t="s">
        <v>1090</v>
      </c>
      <c r="C1263" s="206">
        <v>0</v>
      </c>
      <c r="D1263" s="206">
        <v>0</v>
      </c>
      <c r="E1263" s="206">
        <v>0</v>
      </c>
      <c r="F1263" s="393">
        <f t="shared" si="78"/>
        <v>0</v>
      </c>
      <c r="G1263" s="393">
        <f t="shared" si="79"/>
        <v>0</v>
      </c>
      <c r="H1263" s="530" t="str">
        <f t="shared" si="80"/>
        <v>否</v>
      </c>
      <c r="I1263" s="531" t="str">
        <f t="shared" si="81"/>
        <v>项</v>
      </c>
    </row>
    <row r="1264" ht="36" customHeight="1" spans="1:9">
      <c r="A1264" s="346">
        <v>2220505</v>
      </c>
      <c r="B1264" s="341" t="s">
        <v>1091</v>
      </c>
      <c r="C1264" s="206">
        <v>0</v>
      </c>
      <c r="D1264" s="206">
        <v>0</v>
      </c>
      <c r="E1264" s="206">
        <v>0</v>
      </c>
      <c r="F1264" s="393">
        <f t="shared" si="78"/>
        <v>0</v>
      </c>
      <c r="G1264" s="393">
        <f t="shared" si="79"/>
        <v>0</v>
      </c>
      <c r="H1264" s="530" t="str">
        <f t="shared" si="80"/>
        <v>否</v>
      </c>
      <c r="I1264" s="531" t="str">
        <f t="shared" si="81"/>
        <v>项</v>
      </c>
    </row>
    <row r="1265" ht="36" customHeight="1" spans="1:14">
      <c r="A1265" s="346">
        <v>2220506</v>
      </c>
      <c r="B1265" s="341" t="s">
        <v>1092</v>
      </c>
      <c r="C1265" s="206">
        <v>0</v>
      </c>
      <c r="D1265" s="206">
        <v>0</v>
      </c>
      <c r="E1265" s="206">
        <v>0</v>
      </c>
      <c r="F1265" s="393">
        <f t="shared" si="78"/>
        <v>0</v>
      </c>
      <c r="G1265" s="393">
        <f t="shared" si="79"/>
        <v>0</v>
      </c>
      <c r="H1265" s="530" t="str">
        <f t="shared" si="80"/>
        <v>否</v>
      </c>
      <c r="I1265" s="531" t="str">
        <f t="shared" si="81"/>
        <v>项</v>
      </c>
    </row>
    <row r="1266" ht="36" customHeight="1" spans="1:14">
      <c r="A1266" s="346">
        <v>2220507</v>
      </c>
      <c r="B1266" s="341" t="s">
        <v>1093</v>
      </c>
      <c r="C1266" s="206">
        <v>0</v>
      </c>
      <c r="D1266" s="206">
        <v>0</v>
      </c>
      <c r="E1266" s="206">
        <v>0</v>
      </c>
      <c r="F1266" s="393">
        <f t="shared" si="78"/>
        <v>0</v>
      </c>
      <c r="G1266" s="393">
        <f t="shared" si="79"/>
        <v>0</v>
      </c>
      <c r="H1266" s="530" t="str">
        <f t="shared" si="80"/>
        <v>否</v>
      </c>
      <c r="I1266" s="531" t="str">
        <f t="shared" si="81"/>
        <v>项</v>
      </c>
    </row>
    <row r="1267" ht="36" customHeight="1" spans="1:14">
      <c r="A1267" s="346">
        <v>2220508</v>
      </c>
      <c r="B1267" s="341" t="s">
        <v>1094</v>
      </c>
      <c r="C1267" s="206">
        <v>0</v>
      </c>
      <c r="D1267" s="206">
        <v>0</v>
      </c>
      <c r="E1267" s="206">
        <v>0</v>
      </c>
      <c r="F1267" s="393">
        <f t="shared" si="78"/>
        <v>0</v>
      </c>
      <c r="G1267" s="393">
        <f t="shared" si="79"/>
        <v>0</v>
      </c>
      <c r="H1267" s="530" t="str">
        <f t="shared" si="80"/>
        <v>否</v>
      </c>
      <c r="I1267" s="531" t="str">
        <f t="shared" si="81"/>
        <v>项</v>
      </c>
    </row>
    <row r="1268" ht="36" customHeight="1" spans="1:14">
      <c r="A1268" s="346">
        <v>2220509</v>
      </c>
      <c r="B1268" s="341" t="s">
        <v>1095</v>
      </c>
      <c r="C1268" s="206">
        <v>0</v>
      </c>
      <c r="D1268" s="206">
        <v>0</v>
      </c>
      <c r="E1268" s="206">
        <v>0</v>
      </c>
      <c r="F1268" s="393">
        <f t="shared" si="78"/>
        <v>0</v>
      </c>
      <c r="G1268" s="393">
        <f t="shared" si="79"/>
        <v>0</v>
      </c>
      <c r="H1268" s="530" t="str">
        <f t="shared" si="80"/>
        <v>否</v>
      </c>
      <c r="I1268" s="531" t="str">
        <f t="shared" si="81"/>
        <v>项</v>
      </c>
    </row>
    <row r="1269" ht="36" customHeight="1" spans="1:14">
      <c r="A1269" s="346">
        <v>2220510</v>
      </c>
      <c r="B1269" s="341" t="s">
        <v>1096</v>
      </c>
      <c r="C1269" s="206">
        <v>0</v>
      </c>
      <c r="D1269" s="206">
        <v>0</v>
      </c>
      <c r="E1269" s="206">
        <v>0</v>
      </c>
      <c r="F1269" s="393">
        <f t="shared" si="78"/>
        <v>0</v>
      </c>
      <c r="G1269" s="393">
        <f t="shared" si="79"/>
        <v>0</v>
      </c>
      <c r="H1269" s="530" t="str">
        <f t="shared" si="80"/>
        <v>否</v>
      </c>
      <c r="I1269" s="531" t="str">
        <f t="shared" si="81"/>
        <v>项</v>
      </c>
    </row>
    <row r="1270" ht="36" customHeight="1" spans="1:14">
      <c r="A1270" s="536">
        <v>2220511</v>
      </c>
      <c r="B1270" s="341" t="s">
        <v>1097</v>
      </c>
      <c r="C1270" s="206">
        <v>0</v>
      </c>
      <c r="D1270" s="206">
        <v>0</v>
      </c>
      <c r="E1270" s="206">
        <v>0</v>
      </c>
      <c r="F1270" s="393">
        <f t="shared" si="78"/>
        <v>0</v>
      </c>
      <c r="G1270" s="393">
        <f t="shared" si="79"/>
        <v>0</v>
      </c>
      <c r="H1270" s="530" t="str">
        <f t="shared" si="80"/>
        <v>否</v>
      </c>
      <c r="I1270" s="531" t="str">
        <f t="shared" si="81"/>
        <v>项</v>
      </c>
    </row>
    <row r="1271" ht="36" customHeight="1" spans="1:14">
      <c r="A1271" s="346">
        <v>2220599</v>
      </c>
      <c r="B1271" s="341" t="s">
        <v>1098</v>
      </c>
      <c r="C1271" s="206">
        <v>0</v>
      </c>
      <c r="D1271" s="206">
        <v>0</v>
      </c>
      <c r="E1271" s="206">
        <v>0</v>
      </c>
      <c r="F1271" s="393">
        <f t="shared" si="78"/>
        <v>0</v>
      </c>
      <c r="G1271" s="393">
        <f t="shared" si="79"/>
        <v>0</v>
      </c>
      <c r="H1271" s="530" t="str">
        <f t="shared" si="80"/>
        <v>否</v>
      </c>
      <c r="I1271" s="531" t="str">
        <f t="shared" si="81"/>
        <v>项</v>
      </c>
    </row>
    <row r="1272" ht="18" customHeight="1" spans="1:14">
      <c r="A1272" s="529">
        <v>224</v>
      </c>
      <c r="B1272" s="469" t="s">
        <v>158</v>
      </c>
      <c r="C1272" s="216">
        <f>SUM(C1273,C1284,C1291,C1299,C1312,C1316,C1320)</f>
        <v>1573</v>
      </c>
      <c r="D1272" s="216">
        <f>SUM(D1273,D1284,D1291,D1299,D1312,D1316,D1320)</f>
        <v>2464</v>
      </c>
      <c r="E1272" s="216">
        <f>SUM(E1273,E1284,E1291,E1299,E1312,E1316,E1320)</f>
        <v>2629</v>
      </c>
      <c r="F1272" s="389">
        <f t="shared" si="78"/>
        <v>167.132867132867</v>
      </c>
      <c r="G1272" s="389">
        <f t="shared" si="79"/>
        <v>106.696428571429</v>
      </c>
      <c r="H1272" s="530" t="str">
        <f t="shared" si="80"/>
        <v>是</v>
      </c>
      <c r="I1272" s="531" t="str">
        <f t="shared" si="81"/>
        <v>类</v>
      </c>
      <c r="K1272" s="411"/>
      <c r="N1272" s="411"/>
    </row>
    <row r="1273" ht="18" customHeight="1" spans="1:14">
      <c r="A1273" s="346">
        <v>22401</v>
      </c>
      <c r="B1273" s="202" t="s">
        <v>1099</v>
      </c>
      <c r="C1273" s="147">
        <f>SUM(C1274:C1283)</f>
        <v>509</v>
      </c>
      <c r="D1273" s="147">
        <f>SUM(D1274:D1283)</f>
        <v>664</v>
      </c>
      <c r="E1273" s="147">
        <f>SUM(E1274:E1283)</f>
        <v>572</v>
      </c>
      <c r="F1273" s="393">
        <f t="shared" si="78"/>
        <v>112.37721021611</v>
      </c>
      <c r="G1273" s="393">
        <f t="shared" si="79"/>
        <v>86.144578313253</v>
      </c>
      <c r="H1273" s="530" t="str">
        <f t="shared" si="80"/>
        <v>是</v>
      </c>
      <c r="I1273" s="531" t="str">
        <f t="shared" si="81"/>
        <v>款</v>
      </c>
    </row>
    <row r="1274" ht="18" customHeight="1" spans="1:14">
      <c r="A1274" s="346">
        <v>2240101</v>
      </c>
      <c r="B1274" s="341" t="s">
        <v>187</v>
      </c>
      <c r="C1274" s="206">
        <v>404</v>
      </c>
      <c r="D1274" s="206">
        <v>438</v>
      </c>
      <c r="E1274" s="206">
        <v>437</v>
      </c>
      <c r="F1274" s="393">
        <f t="shared" si="78"/>
        <v>108.168316831683</v>
      </c>
      <c r="G1274" s="393">
        <f t="shared" si="79"/>
        <v>99.7716894977169</v>
      </c>
      <c r="H1274" s="530" t="str">
        <f t="shared" si="80"/>
        <v>是</v>
      </c>
      <c r="I1274" s="531" t="str">
        <f t="shared" si="81"/>
        <v>项</v>
      </c>
    </row>
    <row r="1275" ht="18" customHeight="1" spans="1:14">
      <c r="A1275" s="346">
        <v>2240102</v>
      </c>
      <c r="B1275" s="341" t="s">
        <v>188</v>
      </c>
      <c r="C1275" s="206">
        <v>12</v>
      </c>
      <c r="D1275" s="206">
        <v>26</v>
      </c>
      <c r="E1275" s="206">
        <v>10</v>
      </c>
      <c r="F1275" s="393">
        <f t="shared" si="78"/>
        <v>83.3333333333333</v>
      </c>
      <c r="G1275" s="393">
        <f t="shared" si="79"/>
        <v>38.4615384615385</v>
      </c>
      <c r="H1275" s="530" t="str">
        <f t="shared" si="80"/>
        <v>是</v>
      </c>
      <c r="I1275" s="531" t="str">
        <f t="shared" si="81"/>
        <v>项</v>
      </c>
    </row>
    <row r="1276" ht="36" customHeight="1" spans="1:14">
      <c r="A1276" s="346">
        <v>2240103</v>
      </c>
      <c r="B1276" s="341" t="s">
        <v>189</v>
      </c>
      <c r="C1276" s="206">
        <v>0</v>
      </c>
      <c r="D1276" s="206">
        <v>0</v>
      </c>
      <c r="E1276" s="206">
        <v>0</v>
      </c>
      <c r="F1276" s="393">
        <f t="shared" si="78"/>
        <v>0</v>
      </c>
      <c r="G1276" s="393">
        <f t="shared" si="79"/>
        <v>0</v>
      </c>
      <c r="H1276" s="530" t="str">
        <f t="shared" si="80"/>
        <v>否</v>
      </c>
      <c r="I1276" s="531" t="str">
        <f t="shared" si="81"/>
        <v>项</v>
      </c>
    </row>
    <row r="1277" ht="18" customHeight="1" spans="1:14">
      <c r="A1277" s="346">
        <v>2240104</v>
      </c>
      <c r="B1277" s="341" t="s">
        <v>1100</v>
      </c>
      <c r="C1277" s="206">
        <v>0</v>
      </c>
      <c r="D1277" s="206">
        <v>5</v>
      </c>
      <c r="E1277" s="206">
        <v>0</v>
      </c>
      <c r="F1277" s="393">
        <f t="shared" si="78"/>
        <v>0</v>
      </c>
      <c r="G1277" s="393">
        <f t="shared" si="79"/>
        <v>0</v>
      </c>
      <c r="H1277" s="530" t="str">
        <f t="shared" si="80"/>
        <v>是</v>
      </c>
      <c r="I1277" s="531" t="str">
        <f t="shared" si="81"/>
        <v>项</v>
      </c>
    </row>
    <row r="1278" ht="36" customHeight="1" spans="1:14">
      <c r="A1278" s="346">
        <v>2240105</v>
      </c>
      <c r="B1278" s="341" t="s">
        <v>1101</v>
      </c>
      <c r="C1278" s="206">
        <v>0</v>
      </c>
      <c r="D1278" s="206">
        <v>0</v>
      </c>
      <c r="E1278" s="206">
        <v>0</v>
      </c>
      <c r="F1278" s="393">
        <f t="shared" si="78"/>
        <v>0</v>
      </c>
      <c r="G1278" s="393">
        <f t="shared" si="79"/>
        <v>0</v>
      </c>
      <c r="H1278" s="530" t="str">
        <f t="shared" si="80"/>
        <v>否</v>
      </c>
      <c r="I1278" s="531" t="str">
        <f t="shared" si="81"/>
        <v>项</v>
      </c>
    </row>
    <row r="1279" ht="18" customHeight="1" spans="1:14">
      <c r="A1279" s="346">
        <v>2240106</v>
      </c>
      <c r="B1279" s="341" t="s">
        <v>1102</v>
      </c>
      <c r="C1279" s="206">
        <v>83</v>
      </c>
      <c r="D1279" s="206">
        <v>84</v>
      </c>
      <c r="E1279" s="206">
        <v>34</v>
      </c>
      <c r="F1279" s="393">
        <f t="shared" si="78"/>
        <v>40.9638554216867</v>
      </c>
      <c r="G1279" s="393">
        <f t="shared" si="79"/>
        <v>40.4761904761905</v>
      </c>
      <c r="H1279" s="530" t="str">
        <f t="shared" si="80"/>
        <v>是</v>
      </c>
      <c r="I1279" s="531" t="str">
        <f t="shared" si="81"/>
        <v>项</v>
      </c>
    </row>
    <row r="1280" ht="36" customHeight="1" spans="1:14">
      <c r="A1280" s="346">
        <v>2240108</v>
      </c>
      <c r="B1280" s="341" t="s">
        <v>1103</v>
      </c>
      <c r="C1280" s="206">
        <v>0</v>
      </c>
      <c r="D1280" s="206">
        <v>0</v>
      </c>
      <c r="E1280" s="206">
        <v>0</v>
      </c>
      <c r="F1280" s="393">
        <f t="shared" si="78"/>
        <v>0</v>
      </c>
      <c r="G1280" s="393">
        <f t="shared" si="79"/>
        <v>0</v>
      </c>
      <c r="H1280" s="530" t="str">
        <f t="shared" si="80"/>
        <v>否</v>
      </c>
      <c r="I1280" s="531" t="str">
        <f t="shared" si="81"/>
        <v>项</v>
      </c>
    </row>
    <row r="1281" ht="18" customHeight="1" spans="1:9">
      <c r="A1281" s="346">
        <v>2240109</v>
      </c>
      <c r="B1281" s="341" t="s">
        <v>1104</v>
      </c>
      <c r="C1281" s="206">
        <v>10</v>
      </c>
      <c r="D1281" s="206">
        <v>111</v>
      </c>
      <c r="E1281" s="206">
        <v>91</v>
      </c>
      <c r="F1281" s="393">
        <f t="shared" si="78"/>
        <v>910</v>
      </c>
      <c r="G1281" s="393">
        <f t="shared" si="79"/>
        <v>81.981981981982</v>
      </c>
      <c r="H1281" s="530" t="str">
        <f t="shared" si="80"/>
        <v>是</v>
      </c>
      <c r="I1281" s="531" t="str">
        <f t="shared" si="81"/>
        <v>项</v>
      </c>
    </row>
    <row r="1282" ht="36" customHeight="1" spans="1:9">
      <c r="A1282" s="346">
        <v>2240150</v>
      </c>
      <c r="B1282" s="341" t="s">
        <v>196</v>
      </c>
      <c r="C1282" s="206">
        <v>0</v>
      </c>
      <c r="D1282" s="206">
        <v>0</v>
      </c>
      <c r="E1282" s="206">
        <v>0</v>
      </c>
      <c r="F1282" s="393">
        <f t="shared" si="78"/>
        <v>0</v>
      </c>
      <c r="G1282" s="393">
        <f t="shared" si="79"/>
        <v>0</v>
      </c>
      <c r="H1282" s="530" t="str">
        <f t="shared" si="80"/>
        <v>否</v>
      </c>
      <c r="I1282" s="531" t="str">
        <f t="shared" si="81"/>
        <v>项</v>
      </c>
    </row>
    <row r="1283" ht="36" customHeight="1" spans="1:9">
      <c r="A1283" s="346">
        <v>2240199</v>
      </c>
      <c r="B1283" s="341" t="s">
        <v>1105</v>
      </c>
      <c r="C1283" s="206">
        <v>0</v>
      </c>
      <c r="D1283" s="206">
        <v>0</v>
      </c>
      <c r="E1283" s="206">
        <v>0</v>
      </c>
      <c r="F1283" s="393">
        <f t="shared" si="78"/>
        <v>0</v>
      </c>
      <c r="G1283" s="393">
        <f t="shared" si="79"/>
        <v>0</v>
      </c>
      <c r="H1283" s="530" t="str">
        <f t="shared" si="80"/>
        <v>否</v>
      </c>
      <c r="I1283" s="531" t="str">
        <f t="shared" si="81"/>
        <v>项</v>
      </c>
    </row>
    <row r="1284" ht="18" customHeight="1" spans="1:9">
      <c r="A1284" s="346">
        <v>22402</v>
      </c>
      <c r="B1284" s="202" t="s">
        <v>1106</v>
      </c>
      <c r="C1284" s="147">
        <f>SUM(C1285:C1290)</f>
        <v>409</v>
      </c>
      <c r="D1284" s="147">
        <f>SUM(D1285:D1290)</f>
        <v>619</v>
      </c>
      <c r="E1284" s="147">
        <f>SUM(E1285:E1290)</f>
        <v>496</v>
      </c>
      <c r="F1284" s="393">
        <f t="shared" si="78"/>
        <v>121.271393643032</v>
      </c>
      <c r="G1284" s="393">
        <f t="shared" si="79"/>
        <v>80.1292407108239</v>
      </c>
      <c r="H1284" s="530" t="str">
        <f t="shared" si="80"/>
        <v>是</v>
      </c>
      <c r="I1284" s="531" t="str">
        <f t="shared" si="81"/>
        <v>款</v>
      </c>
    </row>
    <row r="1285" ht="18" customHeight="1" spans="1:9">
      <c r="A1285" s="346">
        <v>2240201</v>
      </c>
      <c r="B1285" s="341" t="s">
        <v>187</v>
      </c>
      <c r="C1285" s="206">
        <v>230</v>
      </c>
      <c r="D1285" s="206">
        <v>303</v>
      </c>
      <c r="E1285" s="206">
        <v>342</v>
      </c>
      <c r="F1285" s="393">
        <f t="shared" si="78"/>
        <v>148.695652173913</v>
      </c>
      <c r="G1285" s="393">
        <f t="shared" si="79"/>
        <v>112.871287128713</v>
      </c>
      <c r="H1285" s="530" t="str">
        <f t="shared" si="80"/>
        <v>是</v>
      </c>
      <c r="I1285" s="531" t="str">
        <f t="shared" si="81"/>
        <v>项</v>
      </c>
    </row>
    <row r="1286" ht="36" customHeight="1" spans="1:9">
      <c r="A1286" s="346">
        <v>2240202</v>
      </c>
      <c r="B1286" s="341" t="s">
        <v>188</v>
      </c>
      <c r="C1286" s="206">
        <v>0</v>
      </c>
      <c r="D1286" s="206">
        <v>0</v>
      </c>
      <c r="E1286" s="206">
        <v>0</v>
      </c>
      <c r="F1286" s="393">
        <f t="shared" ref="F1286:F1335" si="82">IFERROR(IF(C1286&lt;0,"",IFERROR(E1286/C1286,0))*100,0)</f>
        <v>0</v>
      </c>
      <c r="G1286" s="393">
        <f t="shared" ref="G1286:G1335" si="83">IFERROR(IF(D1286&lt;0,"",IFERROR(E1286/D1286,0))*100,0)</f>
        <v>0</v>
      </c>
      <c r="H1286" s="530" t="str">
        <f t="shared" ref="H1286:H1335" si="84">IF(LEN(A1286)=3,"是",IF(B1286&lt;&gt;"",IF(SUM(C1286:E1286)&lt;&gt;0,"是","否"),"是"))</f>
        <v>否</v>
      </c>
      <c r="I1286" s="531" t="str">
        <f t="shared" ref="I1286:I1334" si="85">IF(LEN(A1286)=3,"类",IF(LEN(A1286)=5,"款","项"))</f>
        <v>项</v>
      </c>
    </row>
    <row r="1287" ht="36" customHeight="1" spans="1:9">
      <c r="A1287" s="346">
        <v>2240203</v>
      </c>
      <c r="B1287" s="341" t="s">
        <v>189</v>
      </c>
      <c r="C1287" s="206">
        <v>0</v>
      </c>
      <c r="D1287" s="206">
        <v>0</v>
      </c>
      <c r="E1287" s="206">
        <v>0</v>
      </c>
      <c r="F1287" s="393">
        <f t="shared" si="82"/>
        <v>0</v>
      </c>
      <c r="G1287" s="393">
        <f t="shared" si="83"/>
        <v>0</v>
      </c>
      <c r="H1287" s="530" t="str">
        <f t="shared" si="84"/>
        <v>否</v>
      </c>
      <c r="I1287" s="531" t="str">
        <f t="shared" si="85"/>
        <v>项</v>
      </c>
    </row>
    <row r="1288" ht="18" customHeight="1" spans="1:9">
      <c r="A1288" s="346">
        <v>2240204</v>
      </c>
      <c r="B1288" s="341" t="s">
        <v>1107</v>
      </c>
      <c r="C1288" s="206">
        <v>179</v>
      </c>
      <c r="D1288" s="206">
        <v>316</v>
      </c>
      <c r="E1288" s="206">
        <v>154</v>
      </c>
      <c r="F1288" s="393">
        <f t="shared" si="82"/>
        <v>86.0335195530726</v>
      </c>
      <c r="G1288" s="393">
        <f t="shared" si="83"/>
        <v>48.7341772151899</v>
      </c>
      <c r="H1288" s="530" t="str">
        <f t="shared" si="84"/>
        <v>是</v>
      </c>
      <c r="I1288" s="531" t="str">
        <f t="shared" si="85"/>
        <v>项</v>
      </c>
    </row>
    <row r="1289" ht="36" customHeight="1" spans="1:9">
      <c r="A1289" s="346">
        <v>2240250</v>
      </c>
      <c r="B1289" s="341" t="s">
        <v>196</v>
      </c>
      <c r="C1289" s="206">
        <v>0</v>
      </c>
      <c r="D1289" s="206">
        <v>0</v>
      </c>
      <c r="E1289" s="206">
        <v>0</v>
      </c>
      <c r="F1289" s="393">
        <f t="shared" si="82"/>
        <v>0</v>
      </c>
      <c r="G1289" s="393">
        <f t="shared" si="83"/>
        <v>0</v>
      </c>
      <c r="H1289" s="530" t="str">
        <f t="shared" si="84"/>
        <v>否</v>
      </c>
      <c r="I1289" s="531" t="str">
        <f t="shared" si="85"/>
        <v>项</v>
      </c>
    </row>
    <row r="1290" ht="36" customHeight="1" spans="1:9">
      <c r="A1290" s="346">
        <v>2240299</v>
      </c>
      <c r="B1290" s="341" t="s">
        <v>1108</v>
      </c>
      <c r="C1290" s="206">
        <v>0</v>
      </c>
      <c r="D1290" s="206">
        <v>0</v>
      </c>
      <c r="E1290" s="206">
        <v>0</v>
      </c>
      <c r="F1290" s="393">
        <f t="shared" si="82"/>
        <v>0</v>
      </c>
      <c r="G1290" s="393">
        <f t="shared" si="83"/>
        <v>0</v>
      </c>
      <c r="H1290" s="530" t="str">
        <f t="shared" si="84"/>
        <v>否</v>
      </c>
      <c r="I1290" s="531" t="str">
        <f t="shared" si="85"/>
        <v>项</v>
      </c>
    </row>
    <row r="1291" ht="37.5" customHeight="1" spans="1:9">
      <c r="A1291" s="346">
        <v>22404</v>
      </c>
      <c r="B1291" s="202" t="s">
        <v>1109</v>
      </c>
      <c r="C1291" s="147">
        <f>SUM(C1292:C1298)</f>
        <v>0</v>
      </c>
      <c r="D1291" s="147">
        <f>SUM(D1292:D1298)</f>
        <v>0</v>
      </c>
      <c r="E1291" s="147">
        <f>SUM(E1292:E1298)</f>
        <v>0</v>
      </c>
      <c r="F1291" s="393">
        <f t="shared" si="82"/>
        <v>0</v>
      </c>
      <c r="G1291" s="393">
        <f t="shared" si="83"/>
        <v>0</v>
      </c>
      <c r="H1291" s="530" t="str">
        <f t="shared" si="84"/>
        <v>否</v>
      </c>
      <c r="I1291" s="531" t="str">
        <f t="shared" si="85"/>
        <v>款</v>
      </c>
    </row>
    <row r="1292" ht="36" customHeight="1" spans="1:9">
      <c r="A1292" s="346">
        <v>2240401</v>
      </c>
      <c r="B1292" s="341" t="s">
        <v>187</v>
      </c>
      <c r="C1292" s="206">
        <v>0</v>
      </c>
      <c r="D1292" s="206">
        <v>0</v>
      </c>
      <c r="E1292" s="206">
        <v>0</v>
      </c>
      <c r="F1292" s="393">
        <f t="shared" si="82"/>
        <v>0</v>
      </c>
      <c r="G1292" s="393">
        <f t="shared" si="83"/>
        <v>0</v>
      </c>
      <c r="H1292" s="530" t="str">
        <f t="shared" si="84"/>
        <v>否</v>
      </c>
      <c r="I1292" s="531" t="str">
        <f t="shared" si="85"/>
        <v>项</v>
      </c>
    </row>
    <row r="1293" ht="36" customHeight="1" spans="1:9">
      <c r="A1293" s="346">
        <v>2240402</v>
      </c>
      <c r="B1293" s="341" t="s">
        <v>188</v>
      </c>
      <c r="C1293" s="206">
        <v>0</v>
      </c>
      <c r="D1293" s="206">
        <v>0</v>
      </c>
      <c r="E1293" s="206">
        <v>0</v>
      </c>
      <c r="F1293" s="393">
        <f t="shared" si="82"/>
        <v>0</v>
      </c>
      <c r="G1293" s="393">
        <f t="shared" si="83"/>
        <v>0</v>
      </c>
      <c r="H1293" s="530" t="str">
        <f t="shared" si="84"/>
        <v>否</v>
      </c>
      <c r="I1293" s="531" t="str">
        <f t="shared" si="85"/>
        <v>项</v>
      </c>
    </row>
    <row r="1294" ht="36" customHeight="1" spans="1:9">
      <c r="A1294" s="346">
        <v>2240403</v>
      </c>
      <c r="B1294" s="341" t="s">
        <v>189</v>
      </c>
      <c r="C1294" s="206">
        <v>0</v>
      </c>
      <c r="D1294" s="206">
        <v>0</v>
      </c>
      <c r="E1294" s="206">
        <v>0</v>
      </c>
      <c r="F1294" s="393">
        <f t="shared" si="82"/>
        <v>0</v>
      </c>
      <c r="G1294" s="393">
        <f t="shared" si="83"/>
        <v>0</v>
      </c>
      <c r="H1294" s="530" t="str">
        <f t="shared" si="84"/>
        <v>否</v>
      </c>
      <c r="I1294" s="531" t="str">
        <f t="shared" si="85"/>
        <v>项</v>
      </c>
    </row>
    <row r="1295" ht="36" customHeight="1" spans="1:9">
      <c r="A1295" s="346">
        <v>2240404</v>
      </c>
      <c r="B1295" s="341" t="s">
        <v>1110</v>
      </c>
      <c r="C1295" s="206">
        <v>0</v>
      </c>
      <c r="D1295" s="206">
        <v>0</v>
      </c>
      <c r="E1295" s="206">
        <v>0</v>
      </c>
      <c r="F1295" s="393">
        <f t="shared" si="82"/>
        <v>0</v>
      </c>
      <c r="G1295" s="393">
        <f t="shared" si="83"/>
        <v>0</v>
      </c>
      <c r="H1295" s="530" t="str">
        <f t="shared" si="84"/>
        <v>否</v>
      </c>
      <c r="I1295" s="531" t="str">
        <f t="shared" si="85"/>
        <v>项</v>
      </c>
    </row>
    <row r="1296" ht="36" customHeight="1" spans="1:9">
      <c r="A1296" s="346">
        <v>2240405</v>
      </c>
      <c r="B1296" s="341" t="s">
        <v>1111</v>
      </c>
      <c r="C1296" s="206">
        <v>0</v>
      </c>
      <c r="D1296" s="206">
        <v>0</v>
      </c>
      <c r="E1296" s="206">
        <v>0</v>
      </c>
      <c r="F1296" s="393">
        <f t="shared" si="82"/>
        <v>0</v>
      </c>
      <c r="G1296" s="393">
        <f t="shared" si="83"/>
        <v>0</v>
      </c>
      <c r="H1296" s="530" t="str">
        <f t="shared" si="84"/>
        <v>否</v>
      </c>
      <c r="I1296" s="531" t="str">
        <f t="shared" si="85"/>
        <v>项</v>
      </c>
    </row>
    <row r="1297" ht="36" customHeight="1" spans="1:9">
      <c r="A1297" s="346">
        <v>2240450</v>
      </c>
      <c r="B1297" s="341" t="s">
        <v>196</v>
      </c>
      <c r="C1297" s="206">
        <v>0</v>
      </c>
      <c r="D1297" s="206">
        <v>0</v>
      </c>
      <c r="E1297" s="206">
        <v>0</v>
      </c>
      <c r="F1297" s="393">
        <f t="shared" si="82"/>
        <v>0</v>
      </c>
      <c r="G1297" s="393">
        <f t="shared" si="83"/>
        <v>0</v>
      </c>
      <c r="H1297" s="530" t="str">
        <f t="shared" si="84"/>
        <v>否</v>
      </c>
      <c r="I1297" s="531" t="str">
        <f t="shared" si="85"/>
        <v>项</v>
      </c>
    </row>
    <row r="1298" ht="36" customHeight="1" spans="1:9">
      <c r="A1298" s="346">
        <v>2240499</v>
      </c>
      <c r="B1298" s="341" t="s">
        <v>1112</v>
      </c>
      <c r="C1298" s="206">
        <v>0</v>
      </c>
      <c r="D1298" s="206">
        <v>0</v>
      </c>
      <c r="E1298" s="206">
        <v>0</v>
      </c>
      <c r="F1298" s="393">
        <f t="shared" si="82"/>
        <v>0</v>
      </c>
      <c r="G1298" s="393">
        <f t="shared" si="83"/>
        <v>0</v>
      </c>
      <c r="H1298" s="530" t="str">
        <f t="shared" si="84"/>
        <v>否</v>
      </c>
      <c r="I1298" s="531" t="str">
        <f t="shared" si="85"/>
        <v>项</v>
      </c>
    </row>
    <row r="1299" ht="18" customHeight="1" spans="1:9">
      <c r="A1299" s="346">
        <v>22405</v>
      </c>
      <c r="B1299" s="202" t="s">
        <v>1113</v>
      </c>
      <c r="C1299" s="147">
        <f>SUM(C1300:C1311)</f>
        <v>98</v>
      </c>
      <c r="D1299" s="147">
        <f>SUM(D1300:D1311)</f>
        <v>133</v>
      </c>
      <c r="E1299" s="147">
        <f>SUM(E1300:E1311)</f>
        <v>148</v>
      </c>
      <c r="F1299" s="393">
        <f t="shared" si="82"/>
        <v>151.020408163265</v>
      </c>
      <c r="G1299" s="393">
        <f t="shared" si="83"/>
        <v>111.278195488722</v>
      </c>
      <c r="H1299" s="530" t="str">
        <f t="shared" si="84"/>
        <v>是</v>
      </c>
      <c r="I1299" s="531" t="str">
        <f t="shared" si="85"/>
        <v>款</v>
      </c>
    </row>
    <row r="1300" ht="18" customHeight="1" spans="1:9">
      <c r="A1300" s="346">
        <v>2240501</v>
      </c>
      <c r="B1300" s="341" t="s">
        <v>187</v>
      </c>
      <c r="C1300" s="206">
        <v>91</v>
      </c>
      <c r="D1300" s="206">
        <v>103</v>
      </c>
      <c r="E1300" s="206">
        <v>98</v>
      </c>
      <c r="F1300" s="393">
        <f t="shared" si="82"/>
        <v>107.692307692308</v>
      </c>
      <c r="G1300" s="393">
        <f t="shared" si="83"/>
        <v>95.1456310679612</v>
      </c>
      <c r="H1300" s="530" t="str">
        <f t="shared" si="84"/>
        <v>是</v>
      </c>
      <c r="I1300" s="531" t="str">
        <f t="shared" si="85"/>
        <v>项</v>
      </c>
    </row>
    <row r="1301" ht="18" customHeight="1" spans="1:9">
      <c r="A1301" s="346">
        <v>2240502</v>
      </c>
      <c r="B1301" s="341" t="s">
        <v>188</v>
      </c>
      <c r="C1301" s="206">
        <v>5</v>
      </c>
      <c r="D1301" s="206">
        <v>10</v>
      </c>
      <c r="E1301" s="206">
        <v>7</v>
      </c>
      <c r="F1301" s="393">
        <f t="shared" si="82"/>
        <v>140</v>
      </c>
      <c r="G1301" s="393">
        <f t="shared" si="83"/>
        <v>70</v>
      </c>
      <c r="H1301" s="530" t="str">
        <f t="shared" si="84"/>
        <v>是</v>
      </c>
      <c r="I1301" s="531" t="str">
        <f t="shared" si="85"/>
        <v>项</v>
      </c>
    </row>
    <row r="1302" ht="36" customHeight="1" spans="1:9">
      <c r="A1302" s="346">
        <v>2240503</v>
      </c>
      <c r="B1302" s="341" t="s">
        <v>189</v>
      </c>
      <c r="C1302" s="206">
        <v>0</v>
      </c>
      <c r="D1302" s="206">
        <v>0</v>
      </c>
      <c r="E1302" s="206">
        <v>0</v>
      </c>
      <c r="F1302" s="393">
        <f t="shared" si="82"/>
        <v>0</v>
      </c>
      <c r="G1302" s="393">
        <f t="shared" si="83"/>
        <v>0</v>
      </c>
      <c r="H1302" s="530" t="str">
        <f t="shared" si="84"/>
        <v>否</v>
      </c>
      <c r="I1302" s="531" t="str">
        <f t="shared" si="85"/>
        <v>项</v>
      </c>
    </row>
    <row r="1303" ht="36" customHeight="1" spans="1:9">
      <c r="A1303" s="346">
        <v>2240504</v>
      </c>
      <c r="B1303" s="341" t="s">
        <v>1114</v>
      </c>
      <c r="C1303" s="206">
        <v>0</v>
      </c>
      <c r="D1303" s="206">
        <v>0</v>
      </c>
      <c r="E1303" s="206">
        <v>0</v>
      </c>
      <c r="F1303" s="393">
        <f t="shared" si="82"/>
        <v>0</v>
      </c>
      <c r="G1303" s="393">
        <f t="shared" si="83"/>
        <v>0</v>
      </c>
      <c r="H1303" s="530" t="str">
        <f t="shared" si="84"/>
        <v>否</v>
      </c>
      <c r="I1303" s="531" t="str">
        <f t="shared" si="85"/>
        <v>项</v>
      </c>
    </row>
    <row r="1304" ht="18" customHeight="1" spans="1:9">
      <c r="A1304" s="346">
        <v>2240505</v>
      </c>
      <c r="B1304" s="341" t="s">
        <v>1115</v>
      </c>
      <c r="C1304" s="206">
        <v>2</v>
      </c>
      <c r="D1304" s="206">
        <v>0</v>
      </c>
      <c r="E1304" s="206">
        <v>0</v>
      </c>
      <c r="F1304" s="393">
        <f t="shared" si="82"/>
        <v>0</v>
      </c>
      <c r="G1304" s="393">
        <f t="shared" si="83"/>
        <v>0</v>
      </c>
      <c r="H1304" s="530" t="str">
        <f t="shared" si="84"/>
        <v>是</v>
      </c>
      <c r="I1304" s="531" t="str">
        <f t="shared" si="85"/>
        <v>项</v>
      </c>
    </row>
    <row r="1305" ht="18" customHeight="1" spans="1:9">
      <c r="A1305" s="346">
        <v>2240506</v>
      </c>
      <c r="B1305" s="341" t="s">
        <v>1116</v>
      </c>
      <c r="C1305" s="206">
        <v>0</v>
      </c>
      <c r="D1305" s="206">
        <v>10</v>
      </c>
      <c r="E1305" s="206">
        <v>6</v>
      </c>
      <c r="F1305" s="393">
        <f t="shared" si="82"/>
        <v>0</v>
      </c>
      <c r="G1305" s="393">
        <f t="shared" si="83"/>
        <v>60</v>
      </c>
      <c r="H1305" s="530" t="str">
        <f t="shared" si="84"/>
        <v>是</v>
      </c>
      <c r="I1305" s="531" t="str">
        <f t="shared" si="85"/>
        <v>项</v>
      </c>
    </row>
    <row r="1306" ht="18" customHeight="1" spans="1:9">
      <c r="A1306" s="346">
        <v>2240507</v>
      </c>
      <c r="B1306" s="341" t="s">
        <v>1117</v>
      </c>
      <c r="C1306" s="206">
        <v>0</v>
      </c>
      <c r="D1306" s="206">
        <v>10</v>
      </c>
      <c r="E1306" s="206">
        <v>37</v>
      </c>
      <c r="F1306" s="393">
        <f t="shared" si="82"/>
        <v>0</v>
      </c>
      <c r="G1306" s="393">
        <f t="shared" si="83"/>
        <v>370</v>
      </c>
      <c r="H1306" s="530" t="str">
        <f t="shared" si="84"/>
        <v>是</v>
      </c>
      <c r="I1306" s="531" t="str">
        <f t="shared" si="85"/>
        <v>项</v>
      </c>
    </row>
    <row r="1307" ht="36" customHeight="1" spans="1:9">
      <c r="A1307" s="346">
        <v>2240508</v>
      </c>
      <c r="B1307" s="341" t="s">
        <v>1118</v>
      </c>
      <c r="C1307" s="206">
        <v>0</v>
      </c>
      <c r="D1307" s="206">
        <v>0</v>
      </c>
      <c r="E1307" s="206">
        <v>0</v>
      </c>
      <c r="F1307" s="393">
        <f t="shared" si="82"/>
        <v>0</v>
      </c>
      <c r="G1307" s="393">
        <f t="shared" si="83"/>
        <v>0</v>
      </c>
      <c r="H1307" s="530" t="str">
        <f t="shared" si="84"/>
        <v>否</v>
      </c>
      <c r="I1307" s="531" t="str">
        <f t="shared" si="85"/>
        <v>项</v>
      </c>
    </row>
    <row r="1308" ht="36" customHeight="1" spans="1:9">
      <c r="A1308" s="346">
        <v>2240509</v>
      </c>
      <c r="B1308" s="341" t="s">
        <v>1119</v>
      </c>
      <c r="C1308" s="206">
        <v>0</v>
      </c>
      <c r="D1308" s="206">
        <v>0</v>
      </c>
      <c r="E1308" s="206">
        <v>0</v>
      </c>
      <c r="F1308" s="393">
        <f t="shared" si="82"/>
        <v>0</v>
      </c>
      <c r="G1308" s="393">
        <f t="shared" si="83"/>
        <v>0</v>
      </c>
      <c r="H1308" s="530" t="str">
        <f t="shared" si="84"/>
        <v>否</v>
      </c>
      <c r="I1308" s="531" t="str">
        <f t="shared" si="85"/>
        <v>项</v>
      </c>
    </row>
    <row r="1309" ht="36" customHeight="1" spans="1:9">
      <c r="A1309" s="346">
        <v>2240510</v>
      </c>
      <c r="B1309" s="341" t="s">
        <v>1120</v>
      </c>
      <c r="C1309" s="206">
        <v>0</v>
      </c>
      <c r="D1309" s="206">
        <v>0</v>
      </c>
      <c r="E1309" s="206">
        <v>0</v>
      </c>
      <c r="F1309" s="393">
        <f t="shared" si="82"/>
        <v>0</v>
      </c>
      <c r="G1309" s="393">
        <f t="shared" si="83"/>
        <v>0</v>
      </c>
      <c r="H1309" s="530" t="str">
        <f t="shared" si="84"/>
        <v>否</v>
      </c>
      <c r="I1309" s="531" t="str">
        <f t="shared" si="85"/>
        <v>项</v>
      </c>
    </row>
    <row r="1310" ht="36" customHeight="1" spans="1:9">
      <c r="A1310" s="346">
        <v>2240550</v>
      </c>
      <c r="B1310" s="341" t="s">
        <v>1121</v>
      </c>
      <c r="C1310" s="206">
        <v>0</v>
      </c>
      <c r="D1310" s="206">
        <v>0</v>
      </c>
      <c r="E1310" s="206">
        <v>0</v>
      </c>
      <c r="F1310" s="393">
        <f t="shared" si="82"/>
        <v>0</v>
      </c>
      <c r="G1310" s="393">
        <f t="shared" si="83"/>
        <v>0</v>
      </c>
      <c r="H1310" s="530" t="str">
        <f t="shared" si="84"/>
        <v>否</v>
      </c>
      <c r="I1310" s="531" t="str">
        <f t="shared" si="85"/>
        <v>项</v>
      </c>
    </row>
    <row r="1311" ht="36" customHeight="1" spans="1:9">
      <c r="A1311" s="346">
        <v>2240599</v>
      </c>
      <c r="B1311" s="341" t="s">
        <v>1122</v>
      </c>
      <c r="C1311" s="206">
        <v>0</v>
      </c>
      <c r="D1311" s="206">
        <v>0</v>
      </c>
      <c r="E1311" s="206">
        <v>0</v>
      </c>
      <c r="F1311" s="393">
        <f t="shared" si="82"/>
        <v>0</v>
      </c>
      <c r="G1311" s="393">
        <f t="shared" si="83"/>
        <v>0</v>
      </c>
      <c r="H1311" s="530" t="str">
        <f t="shared" si="84"/>
        <v>否</v>
      </c>
      <c r="I1311" s="531" t="str">
        <f t="shared" si="85"/>
        <v>项</v>
      </c>
    </row>
    <row r="1312" ht="18" customHeight="1" spans="1:9">
      <c r="A1312" s="346">
        <v>22406</v>
      </c>
      <c r="B1312" s="202" t="s">
        <v>1123</v>
      </c>
      <c r="C1312" s="147">
        <f>SUM(C1313:C1315)</f>
        <v>127</v>
      </c>
      <c r="D1312" s="147">
        <f>SUM(D1313:D1315)</f>
        <v>0</v>
      </c>
      <c r="E1312" s="147">
        <f>SUM(E1313:E1315)</f>
        <v>370</v>
      </c>
      <c r="F1312" s="393">
        <f t="shared" si="82"/>
        <v>291.338582677165</v>
      </c>
      <c r="G1312" s="393">
        <f t="shared" si="83"/>
        <v>0</v>
      </c>
      <c r="H1312" s="530" t="str">
        <f t="shared" si="84"/>
        <v>是</v>
      </c>
      <c r="I1312" s="531" t="str">
        <f t="shared" si="85"/>
        <v>款</v>
      </c>
    </row>
    <row r="1313" ht="18" customHeight="1" spans="1:14">
      <c r="A1313" s="346">
        <v>2240601</v>
      </c>
      <c r="B1313" s="341" t="s">
        <v>1124</v>
      </c>
      <c r="C1313" s="206">
        <v>127</v>
      </c>
      <c r="D1313" s="206">
        <v>0</v>
      </c>
      <c r="E1313" s="206">
        <v>338</v>
      </c>
      <c r="F1313" s="393">
        <f t="shared" si="82"/>
        <v>266.141732283465</v>
      </c>
      <c r="G1313" s="393">
        <f t="shared" si="83"/>
        <v>0</v>
      </c>
      <c r="H1313" s="530" t="str">
        <f t="shared" si="84"/>
        <v>是</v>
      </c>
      <c r="I1313" s="531" t="str">
        <f t="shared" si="85"/>
        <v>项</v>
      </c>
    </row>
    <row r="1314" ht="36" customHeight="1" spans="1:14">
      <c r="A1314" s="346">
        <v>2240602</v>
      </c>
      <c r="B1314" s="341" t="s">
        <v>1125</v>
      </c>
      <c r="C1314" s="206">
        <v>0</v>
      </c>
      <c r="D1314" s="206">
        <v>0</v>
      </c>
      <c r="E1314" s="206">
        <v>0</v>
      </c>
      <c r="F1314" s="393">
        <f t="shared" si="82"/>
        <v>0</v>
      </c>
      <c r="G1314" s="393">
        <f t="shared" si="83"/>
        <v>0</v>
      </c>
      <c r="H1314" s="530" t="str">
        <f t="shared" si="84"/>
        <v>否</v>
      </c>
      <c r="I1314" s="531" t="str">
        <f t="shared" si="85"/>
        <v>项</v>
      </c>
    </row>
    <row r="1315" ht="18" customHeight="1" spans="1:14">
      <c r="A1315" s="346">
        <v>2240699</v>
      </c>
      <c r="B1315" s="341" t="s">
        <v>1126</v>
      </c>
      <c r="C1315" s="206">
        <v>0</v>
      </c>
      <c r="D1315" s="206">
        <v>0</v>
      </c>
      <c r="E1315" s="206">
        <v>32</v>
      </c>
      <c r="F1315" s="393">
        <f t="shared" si="82"/>
        <v>0</v>
      </c>
      <c r="G1315" s="393">
        <f t="shared" si="83"/>
        <v>0</v>
      </c>
      <c r="H1315" s="530" t="str">
        <f t="shared" si="84"/>
        <v>是</v>
      </c>
      <c r="I1315" s="531" t="str">
        <f t="shared" si="85"/>
        <v>项</v>
      </c>
    </row>
    <row r="1316" ht="18" customHeight="1" spans="1:14">
      <c r="A1316" s="346">
        <v>22407</v>
      </c>
      <c r="B1316" s="202" t="s">
        <v>1127</v>
      </c>
      <c r="C1316" s="147">
        <f>SUM(C1317:C1319)</f>
        <v>427</v>
      </c>
      <c r="D1316" s="147">
        <f>SUM(D1317:D1319)</f>
        <v>1048</v>
      </c>
      <c r="E1316" s="147">
        <f>SUM(E1317:E1319)</f>
        <v>753</v>
      </c>
      <c r="F1316" s="393">
        <f t="shared" si="82"/>
        <v>176.346604215457</v>
      </c>
      <c r="G1316" s="393">
        <f t="shared" si="83"/>
        <v>71.8511450381679</v>
      </c>
      <c r="H1316" s="530" t="str">
        <f t="shared" si="84"/>
        <v>是</v>
      </c>
      <c r="I1316" s="531" t="str">
        <f t="shared" si="85"/>
        <v>款</v>
      </c>
    </row>
    <row r="1317" ht="18" customHeight="1" spans="1:14">
      <c r="A1317" s="346">
        <v>2240703</v>
      </c>
      <c r="B1317" s="341" t="s">
        <v>1128</v>
      </c>
      <c r="C1317" s="206">
        <v>427</v>
      </c>
      <c r="D1317" s="206">
        <v>1018</v>
      </c>
      <c r="E1317" s="206">
        <v>658</v>
      </c>
      <c r="F1317" s="393">
        <f t="shared" si="82"/>
        <v>154.098360655738</v>
      </c>
      <c r="G1317" s="393">
        <f t="shared" si="83"/>
        <v>64.6365422396857</v>
      </c>
      <c r="H1317" s="530" t="str">
        <f t="shared" si="84"/>
        <v>是</v>
      </c>
      <c r="I1317" s="531" t="str">
        <f t="shared" si="85"/>
        <v>项</v>
      </c>
    </row>
    <row r="1318" ht="18" customHeight="1" spans="1:14">
      <c r="A1318" s="346">
        <v>2240704</v>
      </c>
      <c r="B1318" s="341" t="s">
        <v>1129</v>
      </c>
      <c r="C1318" s="206">
        <v>0</v>
      </c>
      <c r="D1318" s="206">
        <v>30</v>
      </c>
      <c r="E1318" s="206">
        <v>95</v>
      </c>
      <c r="F1318" s="393">
        <f t="shared" si="82"/>
        <v>0</v>
      </c>
      <c r="G1318" s="393">
        <f t="shared" si="83"/>
        <v>316.666666666667</v>
      </c>
      <c r="H1318" s="530" t="str">
        <f t="shared" si="84"/>
        <v>是</v>
      </c>
      <c r="I1318" s="531" t="str">
        <f t="shared" si="85"/>
        <v>项</v>
      </c>
    </row>
    <row r="1319" ht="36" customHeight="1" spans="1:14">
      <c r="A1319" s="346">
        <v>2240799</v>
      </c>
      <c r="B1319" s="341" t="s">
        <v>1130</v>
      </c>
      <c r="C1319" s="206">
        <v>0</v>
      </c>
      <c r="D1319" s="206">
        <v>0</v>
      </c>
      <c r="E1319" s="206">
        <v>0</v>
      </c>
      <c r="F1319" s="393">
        <f t="shared" si="82"/>
        <v>0</v>
      </c>
      <c r="G1319" s="393">
        <f t="shared" si="83"/>
        <v>0</v>
      </c>
      <c r="H1319" s="530" t="str">
        <f t="shared" si="84"/>
        <v>否</v>
      </c>
      <c r="I1319" s="531" t="str">
        <f t="shared" si="85"/>
        <v>项</v>
      </c>
    </row>
    <row r="1320" ht="18" customHeight="1" spans="1:14">
      <c r="A1320" s="346">
        <v>22499</v>
      </c>
      <c r="B1320" s="202" t="s">
        <v>1131</v>
      </c>
      <c r="C1320" s="147">
        <f>C1321</f>
        <v>3</v>
      </c>
      <c r="D1320" s="147">
        <f>D1321</f>
        <v>0</v>
      </c>
      <c r="E1320" s="147">
        <f>E1321</f>
        <v>290</v>
      </c>
      <c r="F1320" s="393">
        <f t="shared" si="82"/>
        <v>9666.66666666667</v>
      </c>
      <c r="G1320" s="393">
        <f t="shared" si="83"/>
        <v>0</v>
      </c>
      <c r="H1320" s="530" t="str">
        <f t="shared" si="84"/>
        <v>是</v>
      </c>
      <c r="I1320" s="531" t="str">
        <f t="shared" si="85"/>
        <v>款</v>
      </c>
    </row>
    <row r="1321" ht="18" customHeight="1" spans="1:14">
      <c r="A1321" s="535">
        <v>2249999</v>
      </c>
      <c r="B1321" s="341" t="s">
        <v>1131</v>
      </c>
      <c r="C1321" s="206">
        <v>3</v>
      </c>
      <c r="D1321" s="206">
        <v>0</v>
      </c>
      <c r="E1321" s="206">
        <v>290</v>
      </c>
      <c r="F1321" s="393">
        <f t="shared" si="82"/>
        <v>9666.66666666667</v>
      </c>
      <c r="G1321" s="393">
        <f t="shared" si="83"/>
        <v>0</v>
      </c>
      <c r="H1321" s="530" t="str">
        <f t="shared" si="84"/>
        <v>是</v>
      </c>
      <c r="I1321" s="531" t="str">
        <f t="shared" si="85"/>
        <v>项</v>
      </c>
    </row>
    <row r="1322" ht="18" customHeight="1" spans="1:14">
      <c r="A1322" s="529">
        <v>227</v>
      </c>
      <c r="B1322" s="469" t="s">
        <v>159</v>
      </c>
      <c r="C1322" s="471"/>
      <c r="D1322" s="471">
        <v>1900</v>
      </c>
      <c r="E1322" s="216"/>
      <c r="F1322" s="389">
        <f t="shared" si="82"/>
        <v>0</v>
      </c>
      <c r="G1322" s="389">
        <f t="shared" si="83"/>
        <v>0</v>
      </c>
      <c r="H1322" s="530" t="str">
        <f t="shared" si="84"/>
        <v>是</v>
      </c>
      <c r="I1322" s="531" t="str">
        <f t="shared" si="85"/>
        <v>类</v>
      </c>
      <c r="K1322" s="411"/>
      <c r="N1322" s="411"/>
    </row>
    <row r="1323" ht="18" customHeight="1" spans="1:14">
      <c r="A1323" s="529">
        <v>232</v>
      </c>
      <c r="B1323" s="469" t="s">
        <v>160</v>
      </c>
      <c r="C1323" s="216">
        <f>C1324</f>
        <v>4023</v>
      </c>
      <c r="D1323" s="216">
        <f>D1324</f>
        <v>4411</v>
      </c>
      <c r="E1323" s="216">
        <f>E1324</f>
        <v>3989</v>
      </c>
      <c r="F1323" s="389">
        <f t="shared" si="82"/>
        <v>99.1548595575441</v>
      </c>
      <c r="G1323" s="389">
        <f t="shared" si="83"/>
        <v>90.4330083881206</v>
      </c>
      <c r="H1323" s="530" t="str">
        <f t="shared" si="84"/>
        <v>是</v>
      </c>
      <c r="I1323" s="531" t="str">
        <f t="shared" si="85"/>
        <v>类</v>
      </c>
      <c r="K1323" s="411"/>
      <c r="N1323" s="411"/>
    </row>
    <row r="1324" ht="18" customHeight="1" spans="1:14">
      <c r="A1324" s="346">
        <v>23203</v>
      </c>
      <c r="B1324" s="202" t="s">
        <v>1132</v>
      </c>
      <c r="C1324" s="147">
        <f>SUM(C1325:C1328)</f>
        <v>4023</v>
      </c>
      <c r="D1324" s="147">
        <f>SUM(D1325:D1328)</f>
        <v>4411</v>
      </c>
      <c r="E1324" s="147">
        <f>SUM(E1325:E1328)</f>
        <v>3989</v>
      </c>
      <c r="F1324" s="393">
        <f t="shared" si="82"/>
        <v>99.1548595575441</v>
      </c>
      <c r="G1324" s="393">
        <f t="shared" si="83"/>
        <v>90.4330083881206</v>
      </c>
      <c r="H1324" s="530" t="str">
        <f t="shared" si="84"/>
        <v>是</v>
      </c>
      <c r="I1324" s="531" t="str">
        <f t="shared" si="85"/>
        <v>款</v>
      </c>
    </row>
    <row r="1325" ht="18" customHeight="1" spans="1:14">
      <c r="A1325" s="346">
        <v>2320301</v>
      </c>
      <c r="B1325" s="341" t="s">
        <v>1133</v>
      </c>
      <c r="C1325" s="206">
        <v>4019</v>
      </c>
      <c r="D1325" s="206">
        <v>4401</v>
      </c>
      <c r="E1325" s="206">
        <v>3986</v>
      </c>
      <c r="F1325" s="393">
        <f t="shared" si="82"/>
        <v>99.1789002239363</v>
      </c>
      <c r="G1325" s="393">
        <f t="shared" si="83"/>
        <v>90.5703249261531</v>
      </c>
      <c r="H1325" s="530" t="str">
        <f t="shared" si="84"/>
        <v>是</v>
      </c>
      <c r="I1325" s="531" t="str">
        <f t="shared" si="85"/>
        <v>项</v>
      </c>
    </row>
    <row r="1326" ht="18" customHeight="1" spans="1:14">
      <c r="A1326" s="346">
        <v>2320302</v>
      </c>
      <c r="B1326" s="341" t="s">
        <v>1134</v>
      </c>
      <c r="C1326" s="206">
        <v>4</v>
      </c>
      <c r="D1326" s="206">
        <v>10</v>
      </c>
      <c r="E1326" s="206">
        <v>3</v>
      </c>
      <c r="F1326" s="393">
        <f t="shared" si="82"/>
        <v>75</v>
      </c>
      <c r="G1326" s="393">
        <f t="shared" si="83"/>
        <v>30</v>
      </c>
      <c r="H1326" s="530" t="str">
        <f t="shared" si="84"/>
        <v>是</v>
      </c>
      <c r="I1326" s="531" t="str">
        <f t="shared" si="85"/>
        <v>项</v>
      </c>
    </row>
    <row r="1327" ht="36" customHeight="1" spans="1:14">
      <c r="A1327" s="346">
        <v>2320303</v>
      </c>
      <c r="B1327" s="341" t="s">
        <v>1135</v>
      </c>
      <c r="C1327" s="206">
        <v>0</v>
      </c>
      <c r="D1327" s="206">
        <v>0</v>
      </c>
      <c r="E1327" s="206">
        <v>0</v>
      </c>
      <c r="F1327" s="393">
        <f t="shared" si="82"/>
        <v>0</v>
      </c>
      <c r="G1327" s="393">
        <f t="shared" si="83"/>
        <v>0</v>
      </c>
      <c r="H1327" s="530" t="str">
        <f t="shared" si="84"/>
        <v>否</v>
      </c>
      <c r="I1327" s="531" t="str">
        <f t="shared" si="85"/>
        <v>项</v>
      </c>
    </row>
    <row r="1328" ht="36" customHeight="1" spans="1:14">
      <c r="A1328" s="534">
        <v>2320399</v>
      </c>
      <c r="B1328" s="341" t="s">
        <v>1136</v>
      </c>
      <c r="C1328" s="206">
        <v>0</v>
      </c>
      <c r="D1328" s="206">
        <v>0</v>
      </c>
      <c r="E1328" s="206">
        <v>0</v>
      </c>
      <c r="F1328" s="393">
        <f t="shared" si="82"/>
        <v>0</v>
      </c>
      <c r="G1328" s="393">
        <f t="shared" si="83"/>
        <v>0</v>
      </c>
      <c r="H1328" s="530" t="str">
        <f t="shared" si="84"/>
        <v>否</v>
      </c>
      <c r="I1328" s="531" t="str">
        <f t="shared" si="85"/>
        <v>项</v>
      </c>
    </row>
    <row r="1329" ht="18" customHeight="1" spans="1:14">
      <c r="A1329" s="529">
        <v>233</v>
      </c>
      <c r="B1329" s="469" t="s">
        <v>161</v>
      </c>
      <c r="C1329" s="216">
        <f t="shared" ref="C1329:E1330" si="86">C1330</f>
        <v>1</v>
      </c>
      <c r="D1329" s="216">
        <f t="shared" si="86"/>
        <v>85</v>
      </c>
      <c r="E1329" s="216">
        <f t="shared" si="86"/>
        <v>28</v>
      </c>
      <c r="F1329" s="389">
        <f t="shared" si="82"/>
        <v>2800</v>
      </c>
      <c r="G1329" s="389">
        <f t="shared" si="83"/>
        <v>32.9411764705882</v>
      </c>
      <c r="H1329" s="530" t="str">
        <f t="shared" si="84"/>
        <v>是</v>
      </c>
      <c r="I1329" s="531" t="str">
        <f t="shared" si="85"/>
        <v>类</v>
      </c>
      <c r="K1329" s="411"/>
      <c r="N1329" s="411"/>
    </row>
    <row r="1330" ht="18" customHeight="1" spans="1:14">
      <c r="A1330" s="346">
        <v>23303</v>
      </c>
      <c r="B1330" s="202" t="s">
        <v>1137</v>
      </c>
      <c r="C1330" s="339">
        <f t="shared" si="86"/>
        <v>1</v>
      </c>
      <c r="D1330" s="339">
        <f t="shared" si="86"/>
        <v>85</v>
      </c>
      <c r="E1330" s="339">
        <f t="shared" si="86"/>
        <v>28</v>
      </c>
      <c r="F1330" s="393">
        <f t="shared" si="82"/>
        <v>2800</v>
      </c>
      <c r="G1330" s="393">
        <f t="shared" si="83"/>
        <v>32.9411764705882</v>
      </c>
      <c r="H1330" s="530" t="str">
        <f t="shared" si="84"/>
        <v>是</v>
      </c>
      <c r="I1330" s="531" t="str">
        <f t="shared" si="85"/>
        <v>款</v>
      </c>
    </row>
    <row r="1331" ht="18" customHeight="1" spans="1:14">
      <c r="A1331" s="346">
        <v>2330301</v>
      </c>
      <c r="B1331" s="341" t="s">
        <v>1137</v>
      </c>
      <c r="C1331" s="206">
        <v>1</v>
      </c>
      <c r="D1331" s="206">
        <v>85</v>
      </c>
      <c r="E1331" s="206">
        <v>28</v>
      </c>
      <c r="F1331" s="393">
        <f t="shared" si="82"/>
        <v>2800</v>
      </c>
      <c r="G1331" s="393">
        <f t="shared" si="83"/>
        <v>32.9411764705882</v>
      </c>
      <c r="H1331" s="530" t="str">
        <f t="shared" si="84"/>
        <v>是</v>
      </c>
      <c r="I1331" s="531" t="str">
        <f t="shared" si="85"/>
        <v>项</v>
      </c>
    </row>
    <row r="1332" ht="18" customHeight="1" spans="1:14">
      <c r="A1332" s="529">
        <v>229</v>
      </c>
      <c r="B1332" s="469" t="s">
        <v>162</v>
      </c>
      <c r="C1332" s="216">
        <f>SUM(C1333:C1334)</f>
        <v>6000</v>
      </c>
      <c r="D1332" s="216">
        <f>SUM(D1333:D1334)</f>
        <v>0</v>
      </c>
      <c r="E1332" s="216">
        <f>SUM(E1333:E1334)</f>
        <v>59</v>
      </c>
      <c r="F1332" s="389">
        <f t="shared" si="82"/>
        <v>0.983333333333333</v>
      </c>
      <c r="G1332" s="389">
        <f t="shared" si="83"/>
        <v>0</v>
      </c>
      <c r="H1332" s="530" t="str">
        <f t="shared" si="84"/>
        <v>是</v>
      </c>
      <c r="I1332" s="531" t="str">
        <f t="shared" si="85"/>
        <v>类</v>
      </c>
      <c r="K1332" s="411"/>
      <c r="N1332" s="411"/>
    </row>
    <row r="1333" ht="36" customHeight="1" spans="1:14">
      <c r="A1333" s="346">
        <v>22902</v>
      </c>
      <c r="B1333" s="202" t="s">
        <v>1138</v>
      </c>
      <c r="C1333" s="206"/>
      <c r="D1333" s="206"/>
      <c r="E1333" s="206"/>
      <c r="F1333" s="393">
        <f t="shared" si="82"/>
        <v>0</v>
      </c>
      <c r="G1333" s="393">
        <f t="shared" si="83"/>
        <v>0</v>
      </c>
      <c r="H1333" s="530" t="str">
        <f t="shared" si="84"/>
        <v>否</v>
      </c>
      <c r="I1333" s="531" t="str">
        <f t="shared" si="85"/>
        <v>款</v>
      </c>
    </row>
    <row r="1334" ht="18" customHeight="1" spans="1:14">
      <c r="A1334" s="346">
        <v>22999</v>
      </c>
      <c r="B1334" s="202" t="s">
        <v>345</v>
      </c>
      <c r="C1334" s="339">
        <v>6000</v>
      </c>
      <c r="D1334" s="339"/>
      <c r="E1334" s="339">
        <v>59</v>
      </c>
      <c r="F1334" s="393">
        <f t="shared" si="82"/>
        <v>0.983333333333333</v>
      </c>
      <c r="G1334" s="393">
        <f t="shared" si="83"/>
        <v>0</v>
      </c>
      <c r="H1334" s="530" t="str">
        <f t="shared" si="84"/>
        <v>是</v>
      </c>
      <c r="I1334" s="531" t="str">
        <f t="shared" si="85"/>
        <v>款</v>
      </c>
    </row>
    <row r="1335" ht="18" customHeight="1" spans="1:14">
      <c r="A1335" s="540"/>
      <c r="B1335" s="368" t="s">
        <v>1139</v>
      </c>
      <c r="C1335" s="216">
        <f>SUM(C1332,C1329,C1323,C1322,C1272,C1227,C1203,C1158,C1148,C1121,C1101,C1037,C985,C877,C854,C782,C697,C567,C510,C454,C402,C312,C293,C253,C5)</f>
        <v>187174</v>
      </c>
      <c r="D1335" s="216">
        <f>SUM(D1332,D1329,D1323,D1322,D1272,D1227,D1203,D1158,D1148,D1121,D1101,D1037,D985,D877,D854,D782,D697,D567,D510,D454,D402,D312,D293,D253,D5)</f>
        <v>189100</v>
      </c>
      <c r="E1335" s="216">
        <f>ROUND(SUM(E1332,E1329,E1323,E1322,E1272,E1227,E1203,E1158,E1148,E1121,E1101,E1037,E985,E877,E854,E782,E697,E567,E510,E454,E402,E312,E293,E253,E5),0)</f>
        <v>223231</v>
      </c>
      <c r="F1335" s="389">
        <f t="shared" si="82"/>
        <v>119.26389348948</v>
      </c>
      <c r="G1335" s="389">
        <f t="shared" si="83"/>
        <v>118.049180327869</v>
      </c>
      <c r="H1335" s="530" t="str">
        <f t="shared" si="84"/>
        <v>是</v>
      </c>
      <c r="I1335" s="531"/>
    </row>
    <row r="1336" ht="18" customHeight="1" spans="1:14">
      <c r="B1336" s="541" t="s">
        <v>1140</v>
      </c>
      <c r="C1336" s="541"/>
      <c r="D1336" s="541"/>
      <c r="E1336" s="541"/>
      <c r="F1336" s="541"/>
      <c r="G1336" s="541"/>
    </row>
  </sheetData>
  <autoFilter xmlns:etc="http://www.wps.cn/officeDocument/2017/etCustomData" ref="A3:N1336" etc:filterBottomFollowUsedRange="0">
    <extLst/>
  </autoFilter>
  <mergeCells count="7">
    <mergeCell ref="B1:G1"/>
    <mergeCell ref="D3:E3"/>
    <mergeCell ref="F3:G3"/>
    <mergeCell ref="B1336:G1336"/>
    <mergeCell ref="A3:A4"/>
    <mergeCell ref="B3:B4"/>
    <mergeCell ref="C3:C4"/>
  </mergeCells>
  <conditionalFormatting sqref="B1335">
    <cfRule type="expression" dxfId="1" priority="1" stopIfTrue="1">
      <formula>"len($A:$A)=3"</formula>
    </cfRule>
  </conditionalFormatting>
  <printOptions horizontalCentered="1"/>
  <pageMargins left="0.472222222222222" right="0.393055555555556" top="0.747916666666667" bottom="0.747916666666667" header="0.314583333333333" footer="0.314583333333333"/>
  <pageSetup paperSize="9" scale="67" orientation="portrait"/>
  <headerFooter alignWithMargins="0">
    <oddFooter>&amp;C&amp;18- &amp;P -</oddFooter>
  </headerFooter>
  <rowBreaks count="7" manualBreakCount="7">
    <brk id="131" max="6" man="1"/>
    <brk id="252" max="6" man="1"/>
    <brk id="474" max="6" man="1"/>
    <brk id="620" max="6" man="1"/>
    <brk id="696" max="6" man="1"/>
    <brk id="813" max="6" man="1"/>
    <brk id="931" max="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C000"/>
  </sheetPr>
  <dimension ref="A1:F9"/>
  <sheetViews>
    <sheetView showZeros="0" view="pageBreakPreview" zoomScale="115" zoomScaleNormal="100" workbookViewId="0">
      <selection activeCell="B9" sqref="B9"/>
    </sheetView>
  </sheetViews>
  <sheetFormatPr defaultColWidth="9" defaultRowHeight="14.4" outlineLevelCol="5"/>
  <cols>
    <col min="1" max="1" width="11.1296296296296" style="441" customWidth="1"/>
    <col min="2" max="2" width="72.6296296296296" style="441" customWidth="1"/>
    <col min="3" max="3" width="32.5" customWidth="1"/>
    <col min="4" max="5" width="16.6296296296296" hidden="1" customWidth="1"/>
  </cols>
  <sheetData>
    <row r="1" s="500" customFormat="1" ht="45" customHeight="1" spans="1:6">
      <c r="A1" s="501" t="str">
        <f>YEAR(封面!$B$8)-1&amp;"年通海县预备费安排情况表"</f>
        <v>2025年通海县预备费安排情况表</v>
      </c>
      <c r="B1" s="501"/>
      <c r="C1" s="501"/>
      <c r="D1" s="501"/>
      <c r="E1" s="501"/>
    </row>
    <row r="2" ht="36" customHeight="1" spans="1:6">
      <c r="A2" s="502" t="s">
        <v>1141</v>
      </c>
      <c r="B2" s="502"/>
      <c r="C2" s="503" t="s">
        <v>10</v>
      </c>
      <c r="D2" s="504"/>
      <c r="E2" s="504" t="s">
        <v>10</v>
      </c>
    </row>
    <row r="3" ht="45" customHeight="1" spans="1:6">
      <c r="A3" s="505" t="s">
        <v>1142</v>
      </c>
      <c r="B3" s="505" t="s">
        <v>1143</v>
      </c>
      <c r="C3" s="506" t="s">
        <v>1144</v>
      </c>
      <c r="D3" s="507" t="s">
        <v>1145</v>
      </c>
      <c r="E3" s="506" t="s">
        <v>1146</v>
      </c>
      <c r="F3" s="508" t="s">
        <v>13</v>
      </c>
    </row>
    <row r="4" ht="38.1" customHeight="1" spans="1:6">
      <c r="A4" s="509"/>
      <c r="B4" s="510" t="s">
        <v>1147</v>
      </c>
      <c r="C4" s="141">
        <f>SUM(C5:C9)</f>
        <v>0</v>
      </c>
      <c r="D4" s="511">
        <f>SUM(D5:D9)</f>
        <v>6383</v>
      </c>
      <c r="E4" s="512">
        <f>SUM(E5:E9)</f>
        <v>0</v>
      </c>
      <c r="F4" s="513" t="str">
        <f>IF(C4&lt;&gt;0,"是","否")</f>
        <v>否</v>
      </c>
    </row>
    <row r="5" ht="38.1" customHeight="1" spans="1:6">
      <c r="A5" s="514">
        <v>1</v>
      </c>
      <c r="B5" s="515" t="s">
        <v>1148</v>
      </c>
      <c r="C5" s="516"/>
      <c r="D5" s="517">
        <v>2000</v>
      </c>
      <c r="E5" s="518"/>
      <c r="F5" s="513" t="str">
        <f>IF(C5&lt;&gt;0,"是","否")</f>
        <v>否</v>
      </c>
    </row>
    <row r="6" ht="38.1" customHeight="1" spans="1:6">
      <c r="A6" s="514">
        <v>2</v>
      </c>
      <c r="B6" s="515"/>
      <c r="C6" s="516"/>
      <c r="D6" s="519"/>
      <c r="E6" s="520"/>
      <c r="F6" s="513" t="str">
        <f>IF(C5&lt;&gt;0,"是","否")</f>
        <v>否</v>
      </c>
    </row>
    <row r="7" ht="38.1" customHeight="1" spans="1:6">
      <c r="A7" s="514">
        <v>3</v>
      </c>
      <c r="B7" s="515"/>
      <c r="C7" s="516"/>
      <c r="D7" s="517"/>
      <c r="E7" s="518"/>
      <c r="F7" s="513" t="str">
        <f>IF(C7&lt;&gt;0,"是","否")</f>
        <v>否</v>
      </c>
    </row>
    <row r="8" ht="38.1" customHeight="1" spans="1:6">
      <c r="A8" s="514">
        <v>4</v>
      </c>
      <c r="B8" s="515"/>
      <c r="C8" s="516"/>
      <c r="D8" s="517">
        <v>4383</v>
      </c>
      <c r="E8" s="518"/>
      <c r="F8" s="513" t="str">
        <f>IF(C8&lt;&gt;0,"是","否")</f>
        <v>否</v>
      </c>
    </row>
    <row r="9" ht="38.1" customHeight="1" spans="1:6">
      <c r="A9" s="514">
        <v>5</v>
      </c>
      <c r="B9" s="515"/>
      <c r="C9" s="516"/>
      <c r="D9" s="519"/>
      <c r="E9" s="520"/>
      <c r="F9" s="513" t="str">
        <f>IF(C8&lt;&gt;0,"是","否")</f>
        <v>否</v>
      </c>
    </row>
  </sheetData>
  <sortState ref="A4:F23">
    <sortCondition ref="C5" descending="1"/>
  </sortState>
  <mergeCells count="1">
    <mergeCell ref="A1:E1"/>
  </mergeCells>
  <conditionalFormatting sqref="F4:F9">
    <cfRule type="cellIs" dxfId="6" priority="2" stopIfTrue="1" operator="lessThan">
      <formula>0</formula>
    </cfRule>
  </conditionalFormatting>
  <printOptions horizontalCentered="1"/>
  <pageMargins left="0.472222222222222" right="0.472222222222222" top="0.747916666666667" bottom="0.747916666666667" header="0.314583333333333" footer="0.314583333333333"/>
  <pageSetup paperSize="9" scale="75" orientation="portrait"/>
  <headerFooter alignWithMargins="0">
    <oddFooter>&amp;C&amp;18-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sheetPr>
  <dimension ref="A1:K68"/>
  <sheetViews>
    <sheetView showZeros="0" view="pageBreakPreview" zoomScale="70" zoomScaleNormal="70" workbookViewId="0">
      <pane xSplit="2" ySplit="4" topLeftCell="C27" activePane="bottomRight" state="frozen"/>
      <selection/>
      <selection pane="topRight"/>
      <selection pane="bottomLeft"/>
      <selection pane="bottomRight" activeCell="B36" sqref="A1:H63"/>
    </sheetView>
  </sheetViews>
  <sheetFormatPr defaultColWidth="9" defaultRowHeight="15.6"/>
  <cols>
    <col min="1" max="1" width="18.8796296296296" style="181" customWidth="1"/>
    <col min="2" max="2" width="63.9259259259259" style="181" customWidth="1"/>
    <col min="3" max="5" width="19.9907407407407" style="181" customWidth="1"/>
    <col min="6" max="7" width="19.9907407407407" style="183" customWidth="1"/>
    <col min="8" max="8" width="3.87962962962963" style="181" customWidth="1"/>
    <col min="9" max="9" width="9" style="181" customWidth="1"/>
    <col min="10" max="10" width="17.75" style="181" customWidth="1"/>
    <col min="11" max="11" width="18.1296296296296" style="181" customWidth="1"/>
    <col min="12" max="16357" width="9" style="181" customWidth="1"/>
    <col min="16358" max="16384" width="9" style="181"/>
  </cols>
  <sheetData>
    <row r="1" ht="45" customHeight="1" spans="1:11">
      <c r="B1" s="482" t="str">
        <f>YEAR(封面!$B$8)-1&amp;"年通海县政府性基金预算收入执行情况表"</f>
        <v>2025年通海县政府性基金预算收入执行情况表</v>
      </c>
      <c r="C1" s="482"/>
      <c r="D1" s="482"/>
      <c r="E1" s="482"/>
      <c r="F1" s="482"/>
      <c r="G1" s="482"/>
    </row>
    <row r="2" ht="20.1" customHeight="1" spans="1:11">
      <c r="B2" s="327" t="s">
        <v>1149</v>
      </c>
      <c r="C2" s="187"/>
      <c r="D2" s="187"/>
      <c r="E2" s="187"/>
      <c r="G2" s="483" t="s">
        <v>10</v>
      </c>
    </row>
    <row r="3" s="179" customFormat="1" ht="36" customHeight="1" spans="1:11">
      <c r="A3" s="484" t="s">
        <v>11</v>
      </c>
      <c r="B3" s="329" t="s">
        <v>12</v>
      </c>
      <c r="C3" s="80" t="str">
        <f>YEAR(封面!$B$8)-2&amp;"年
决算数"</f>
        <v>2024年
决算数</v>
      </c>
      <c r="D3" s="8" t="str">
        <f>YEAR(封面!$B$8)-1&amp;"年"</f>
        <v>2025年</v>
      </c>
      <c r="E3" s="8"/>
      <c r="F3" s="359" t="str">
        <f>YEAR(封面!$B$8)-1&amp;"年执行数比较"</f>
        <v>2025年执行数比较</v>
      </c>
      <c r="G3" s="359"/>
    </row>
    <row r="4" s="179" customFormat="1" ht="36" customHeight="1" spans="1:11">
      <c r="A4" s="485"/>
      <c r="B4" s="329"/>
      <c r="C4" s="80"/>
      <c r="D4" s="8" t="s">
        <v>14</v>
      </c>
      <c r="E4" s="80" t="s">
        <v>15</v>
      </c>
      <c r="F4" s="8" t="str">
        <f>"为"&amp;YEAR(封面!$B$8)-2&amp;"年决算数的%"</f>
        <v>为2024年决算数的%</v>
      </c>
      <c r="G4" s="8" t="str">
        <f>"为"&amp;YEAR(封面!$B$8)-1&amp;"年预算数的%"</f>
        <v>为2025年预算数的%</v>
      </c>
      <c r="H4" s="486" t="s">
        <v>13</v>
      </c>
    </row>
    <row r="5" s="179" customFormat="1" ht="27" customHeight="1" spans="1:11">
      <c r="A5" s="487" t="s">
        <v>1150</v>
      </c>
      <c r="B5" s="469" t="s">
        <v>1151</v>
      </c>
      <c r="C5" s="216"/>
      <c r="D5" s="216"/>
      <c r="E5" s="174"/>
      <c r="F5" s="389">
        <f t="shared" ref="F5:F28" si="0">IFERROR(IF(C5&lt;0,"",IFERROR(E5/C5,0))*100,0)</f>
        <v>0</v>
      </c>
      <c r="G5" s="389">
        <f t="shared" ref="G5:G28" si="1">IFERROR(IF(D5&lt;0,"",IFERROR(E5/D5,0))*100,0)</f>
        <v>0</v>
      </c>
      <c r="H5" s="204" t="str">
        <f>IF(LEN(A5)=7,"是",IF(B5&lt;&gt;"",IF(SUM(C5:E5)&lt;&gt;0,"是","否"),"是"))</f>
        <v>是</v>
      </c>
      <c r="J5" s="488"/>
      <c r="K5" s="488"/>
    </row>
    <row r="6" ht="27" customHeight="1" spans="1:11">
      <c r="A6" s="487" t="s">
        <v>1152</v>
      </c>
      <c r="B6" s="469" t="s">
        <v>1153</v>
      </c>
      <c r="C6" s="216"/>
      <c r="D6" s="216"/>
      <c r="E6" s="174"/>
      <c r="F6" s="389">
        <f t="shared" si="0"/>
        <v>0</v>
      </c>
      <c r="G6" s="389">
        <f t="shared" si="1"/>
        <v>0</v>
      </c>
      <c r="H6" s="204" t="str">
        <f t="shared" ref="H6:H28" si="2">IF(LEN(A6)=7,"是",IF(B6&lt;&gt;"",IF(SUM(C6:E6)&lt;&gt;0,"是","否"),"是"))</f>
        <v>是</v>
      </c>
      <c r="J6" s="488"/>
      <c r="K6" s="488"/>
    </row>
    <row r="7" ht="27" customHeight="1" spans="1:11">
      <c r="A7" s="487" t="s">
        <v>1154</v>
      </c>
      <c r="B7" s="469" t="s">
        <v>1155</v>
      </c>
      <c r="C7" s="216"/>
      <c r="D7" s="216"/>
      <c r="E7" s="174"/>
      <c r="F7" s="389">
        <f t="shared" si="0"/>
        <v>0</v>
      </c>
      <c r="G7" s="389">
        <f t="shared" si="1"/>
        <v>0</v>
      </c>
      <c r="H7" s="204" t="str">
        <f t="shared" si="2"/>
        <v>是</v>
      </c>
      <c r="J7" s="488"/>
      <c r="K7" s="488"/>
    </row>
    <row r="8" ht="27" customHeight="1" spans="1:11">
      <c r="A8" s="487" t="s">
        <v>1156</v>
      </c>
      <c r="B8" s="469" t="s">
        <v>1157</v>
      </c>
      <c r="C8" s="216"/>
      <c r="D8" s="216"/>
      <c r="E8" s="174"/>
      <c r="F8" s="389">
        <f t="shared" si="0"/>
        <v>0</v>
      </c>
      <c r="G8" s="389">
        <f t="shared" si="1"/>
        <v>0</v>
      </c>
      <c r="H8" s="204" t="str">
        <f t="shared" si="2"/>
        <v>是</v>
      </c>
      <c r="J8" s="488"/>
      <c r="K8" s="488"/>
    </row>
    <row r="9" ht="27" customHeight="1" spans="1:11">
      <c r="A9" s="487" t="s">
        <v>1158</v>
      </c>
      <c r="B9" s="469" t="s">
        <v>1159</v>
      </c>
      <c r="C9" s="216">
        <f>SUM(C10:C14)</f>
        <v>17941</v>
      </c>
      <c r="D9" s="216">
        <f>SUM(D10:D14)</f>
        <v>27495</v>
      </c>
      <c r="E9" s="216">
        <f>SUM(E10:E14)</f>
        <v>27773</v>
      </c>
      <c r="F9" s="389">
        <f t="shared" si="0"/>
        <v>154.801850510005</v>
      </c>
      <c r="G9" s="389">
        <f t="shared" si="1"/>
        <v>101.011092925987</v>
      </c>
      <c r="H9" s="204" t="str">
        <f t="shared" si="2"/>
        <v>是</v>
      </c>
      <c r="J9" s="488"/>
      <c r="K9" s="488"/>
    </row>
    <row r="10" ht="27" customHeight="1" spans="1:11">
      <c r="A10" s="487" t="s">
        <v>1160</v>
      </c>
      <c r="B10" s="202" t="s">
        <v>1161</v>
      </c>
      <c r="C10" s="147">
        <v>17174</v>
      </c>
      <c r="D10" s="147">
        <v>27495</v>
      </c>
      <c r="E10" s="171">
        <v>27508</v>
      </c>
      <c r="F10" s="393">
        <f t="shared" si="0"/>
        <v>160.172353557704</v>
      </c>
      <c r="G10" s="393">
        <f t="shared" si="1"/>
        <v>100.047281323877</v>
      </c>
      <c r="H10" s="204" t="str">
        <f t="shared" si="2"/>
        <v>是</v>
      </c>
      <c r="J10" s="488"/>
      <c r="K10" s="488"/>
    </row>
    <row r="11" ht="27" customHeight="1" spans="1:11">
      <c r="A11" s="487" t="s">
        <v>1162</v>
      </c>
      <c r="B11" s="202" t="s">
        <v>1163</v>
      </c>
      <c r="C11" s="147">
        <v>698</v>
      </c>
      <c r="D11" s="147"/>
      <c r="E11" s="171">
        <v>751</v>
      </c>
      <c r="F11" s="393">
        <f t="shared" si="0"/>
        <v>107.593123209169</v>
      </c>
      <c r="G11" s="393">
        <f t="shared" si="1"/>
        <v>0</v>
      </c>
      <c r="H11" s="204" t="str">
        <f t="shared" si="2"/>
        <v>是</v>
      </c>
      <c r="J11" s="488"/>
      <c r="K11" s="488"/>
    </row>
    <row r="12" ht="27" customHeight="1" spans="1:11">
      <c r="A12" s="487" t="s">
        <v>1164</v>
      </c>
      <c r="B12" s="202" t="s">
        <v>1165</v>
      </c>
      <c r="C12" s="147">
        <v>182</v>
      </c>
      <c r="D12" s="147"/>
      <c r="E12" s="171">
        <v>2</v>
      </c>
      <c r="F12" s="393">
        <f t="shared" si="0"/>
        <v>1.0989010989011</v>
      </c>
      <c r="G12" s="393">
        <f t="shared" si="1"/>
        <v>0</v>
      </c>
      <c r="H12" s="204" t="str">
        <f t="shared" si="2"/>
        <v>是</v>
      </c>
      <c r="J12" s="488"/>
      <c r="K12" s="488"/>
    </row>
    <row r="13" ht="27" customHeight="1" spans="1:11">
      <c r="A13" s="487" t="s">
        <v>1166</v>
      </c>
      <c r="B13" s="202" t="s">
        <v>1167</v>
      </c>
      <c r="C13" s="147">
        <v>-123</v>
      </c>
      <c r="D13" s="147"/>
      <c r="E13" s="171">
        <v>-488</v>
      </c>
      <c r="F13" s="393">
        <f t="shared" si="0"/>
        <v>0</v>
      </c>
      <c r="G13" s="393">
        <f t="shared" si="1"/>
        <v>0</v>
      </c>
      <c r="H13" s="204" t="str">
        <f t="shared" si="2"/>
        <v>是</v>
      </c>
      <c r="J13" s="488"/>
      <c r="K13" s="488"/>
    </row>
    <row r="14" ht="27" customHeight="1" spans="1:11">
      <c r="A14" s="487" t="s">
        <v>1168</v>
      </c>
      <c r="B14" s="202" t="s">
        <v>1169</v>
      </c>
      <c r="C14" s="147">
        <v>10</v>
      </c>
      <c r="D14" s="147"/>
      <c r="E14" s="171"/>
      <c r="F14" s="393">
        <f t="shared" si="0"/>
        <v>0</v>
      </c>
      <c r="G14" s="393">
        <f t="shared" si="1"/>
        <v>0</v>
      </c>
      <c r="H14" s="204" t="str">
        <f t="shared" si="2"/>
        <v>是</v>
      </c>
      <c r="J14" s="488"/>
      <c r="K14" s="488"/>
    </row>
    <row r="15" ht="27" customHeight="1" spans="1:11">
      <c r="A15" s="489" t="s">
        <v>1170</v>
      </c>
      <c r="B15" s="139" t="s">
        <v>1171</v>
      </c>
      <c r="C15" s="216"/>
      <c r="D15" s="216"/>
      <c r="E15" s="174"/>
      <c r="F15" s="389">
        <f t="shared" si="0"/>
        <v>0</v>
      </c>
      <c r="G15" s="389">
        <f t="shared" si="1"/>
        <v>0</v>
      </c>
      <c r="H15" s="204" t="str">
        <f t="shared" si="2"/>
        <v>是</v>
      </c>
      <c r="J15" s="488"/>
      <c r="K15" s="488"/>
    </row>
    <row r="16" ht="27" customHeight="1" spans="1:11">
      <c r="A16" s="489" t="s">
        <v>1172</v>
      </c>
      <c r="B16" s="139" t="s">
        <v>1173</v>
      </c>
      <c r="C16" s="216">
        <f>SUM(C17:C18)</f>
        <v>0</v>
      </c>
      <c r="D16" s="216">
        <f>SUM(D17:D18)</f>
        <v>0</v>
      </c>
      <c r="E16" s="216">
        <f>SUM(E17:E18)</f>
        <v>0</v>
      </c>
      <c r="F16" s="389">
        <f t="shared" si="0"/>
        <v>0</v>
      </c>
      <c r="G16" s="389">
        <f t="shared" si="1"/>
        <v>0</v>
      </c>
      <c r="H16" s="204" t="str">
        <f t="shared" si="2"/>
        <v>是</v>
      </c>
      <c r="J16" s="488"/>
      <c r="K16" s="488"/>
    </row>
    <row r="17" ht="22" customHeight="1" spans="1:11">
      <c r="A17" s="489" t="s">
        <v>1174</v>
      </c>
      <c r="B17" s="202" t="s">
        <v>1175</v>
      </c>
      <c r="C17" s="147"/>
      <c r="D17" s="147"/>
      <c r="E17" s="171"/>
      <c r="F17" s="393">
        <f t="shared" si="0"/>
        <v>0</v>
      </c>
      <c r="G17" s="393">
        <f t="shared" si="1"/>
        <v>0</v>
      </c>
      <c r="H17" s="204" t="str">
        <f t="shared" si="2"/>
        <v>否</v>
      </c>
      <c r="J17" s="488"/>
      <c r="K17" s="488"/>
    </row>
    <row r="18" ht="22" customHeight="1" spans="1:11">
      <c r="A18" s="489" t="s">
        <v>1176</v>
      </c>
      <c r="B18" s="202" t="s">
        <v>1177</v>
      </c>
      <c r="C18" s="147"/>
      <c r="D18" s="147"/>
      <c r="E18" s="171"/>
      <c r="F18" s="393">
        <f t="shared" si="0"/>
        <v>0</v>
      </c>
      <c r="G18" s="393">
        <f t="shared" si="1"/>
        <v>0</v>
      </c>
      <c r="H18" s="204" t="str">
        <f t="shared" si="2"/>
        <v>否</v>
      </c>
      <c r="J18" s="488"/>
      <c r="K18" s="488"/>
    </row>
    <row r="19" ht="27" customHeight="1" spans="1:11">
      <c r="A19" s="489" t="s">
        <v>1178</v>
      </c>
      <c r="B19" s="139" t="s">
        <v>1179</v>
      </c>
      <c r="C19" s="216"/>
      <c r="D19" s="216"/>
      <c r="E19" s="174"/>
      <c r="F19" s="389">
        <f t="shared" si="0"/>
        <v>0</v>
      </c>
      <c r="G19" s="389">
        <f t="shared" si="1"/>
        <v>0</v>
      </c>
      <c r="H19" s="204" t="str">
        <f t="shared" si="2"/>
        <v>是</v>
      </c>
      <c r="J19" s="488"/>
      <c r="K19" s="488"/>
    </row>
    <row r="20" ht="27" customHeight="1" spans="1:11">
      <c r="A20" s="489" t="s">
        <v>1180</v>
      </c>
      <c r="B20" s="139" t="s">
        <v>1181</v>
      </c>
      <c r="C20" s="216"/>
      <c r="D20" s="216"/>
      <c r="E20" s="174"/>
      <c r="F20" s="389">
        <f t="shared" si="0"/>
        <v>0</v>
      </c>
      <c r="G20" s="389">
        <f t="shared" si="1"/>
        <v>0</v>
      </c>
      <c r="H20" s="204" t="str">
        <f t="shared" si="2"/>
        <v>是</v>
      </c>
      <c r="J20" s="488"/>
      <c r="K20" s="488"/>
    </row>
    <row r="21" ht="27" customHeight="1" spans="1:11">
      <c r="A21" s="489" t="s">
        <v>1182</v>
      </c>
      <c r="B21" s="139" t="s">
        <v>1183</v>
      </c>
      <c r="C21" s="216"/>
      <c r="D21" s="216"/>
      <c r="E21" s="174"/>
      <c r="F21" s="389">
        <f t="shared" si="0"/>
        <v>0</v>
      </c>
      <c r="G21" s="389">
        <f t="shared" si="1"/>
        <v>0</v>
      </c>
      <c r="H21" s="204" t="str">
        <f t="shared" si="2"/>
        <v>是</v>
      </c>
      <c r="J21" s="488"/>
      <c r="K21" s="488"/>
    </row>
    <row r="22" ht="27" customHeight="1" spans="1:11">
      <c r="A22" s="487" t="s">
        <v>1184</v>
      </c>
      <c r="B22" s="469" t="s">
        <v>1185</v>
      </c>
      <c r="C22" s="216"/>
      <c r="D22" s="216"/>
      <c r="E22" s="174"/>
      <c r="F22" s="389">
        <f t="shared" si="0"/>
        <v>0</v>
      </c>
      <c r="G22" s="389">
        <f t="shared" si="1"/>
        <v>0</v>
      </c>
      <c r="H22" s="204" t="str">
        <f t="shared" si="2"/>
        <v>是</v>
      </c>
      <c r="J22" s="488"/>
      <c r="K22" s="488"/>
    </row>
    <row r="23" ht="27" customHeight="1" spans="1:11">
      <c r="A23" s="487" t="s">
        <v>1186</v>
      </c>
      <c r="B23" s="469" t="s">
        <v>1187</v>
      </c>
      <c r="C23" s="216">
        <v>431</v>
      </c>
      <c r="D23" s="216">
        <v>600</v>
      </c>
      <c r="E23" s="174">
        <v>633</v>
      </c>
      <c r="F23" s="389">
        <f t="shared" si="0"/>
        <v>146.867749419954</v>
      </c>
      <c r="G23" s="389">
        <f t="shared" si="1"/>
        <v>105.5</v>
      </c>
      <c r="H23" s="204" t="str">
        <f t="shared" si="2"/>
        <v>是</v>
      </c>
      <c r="J23" s="488"/>
      <c r="K23" s="488"/>
    </row>
    <row r="24" ht="27" customHeight="1" spans="1:11">
      <c r="A24" s="487" t="s">
        <v>1188</v>
      </c>
      <c r="B24" s="469" t="s">
        <v>1189</v>
      </c>
      <c r="C24" s="216"/>
      <c r="D24" s="216"/>
      <c r="E24" s="174"/>
      <c r="F24" s="389">
        <f t="shared" si="0"/>
        <v>0</v>
      </c>
      <c r="G24" s="389">
        <f t="shared" si="1"/>
        <v>0</v>
      </c>
      <c r="H24" s="204" t="str">
        <f t="shared" si="2"/>
        <v>是</v>
      </c>
      <c r="J24" s="488"/>
      <c r="K24" s="488"/>
    </row>
    <row r="25" ht="27" customHeight="1" spans="1:11">
      <c r="A25" s="487">
        <v>1030182</v>
      </c>
      <c r="B25" s="469" t="s">
        <v>1190</v>
      </c>
      <c r="C25" s="216"/>
      <c r="D25" s="216"/>
      <c r="E25" s="174"/>
      <c r="F25" s="389">
        <f t="shared" si="0"/>
        <v>0</v>
      </c>
      <c r="G25" s="389">
        <f t="shared" si="1"/>
        <v>0</v>
      </c>
      <c r="H25" s="204" t="str">
        <f t="shared" si="2"/>
        <v>是</v>
      </c>
      <c r="J25" s="488"/>
      <c r="K25" s="488"/>
    </row>
    <row r="26" ht="27" customHeight="1" spans="1:11">
      <c r="A26" s="487">
        <v>1030183</v>
      </c>
      <c r="B26" s="469" t="s">
        <v>1191</v>
      </c>
      <c r="C26" s="216"/>
      <c r="D26" s="216"/>
      <c r="E26" s="174"/>
      <c r="F26" s="389">
        <f t="shared" si="0"/>
        <v>0</v>
      </c>
      <c r="G26" s="389">
        <f t="shared" si="1"/>
        <v>0</v>
      </c>
      <c r="H26" s="204" t="str">
        <f t="shared" si="2"/>
        <v>是</v>
      </c>
      <c r="J26" s="488"/>
      <c r="K26" s="488"/>
    </row>
    <row r="27" ht="27" customHeight="1" spans="1:11">
      <c r="A27" s="487" t="s">
        <v>1192</v>
      </c>
      <c r="B27" s="469" t="s">
        <v>1193</v>
      </c>
      <c r="C27" s="216"/>
      <c r="D27" s="216"/>
      <c r="E27" s="174"/>
      <c r="F27" s="389">
        <f t="shared" si="0"/>
        <v>0</v>
      </c>
      <c r="G27" s="389">
        <f t="shared" si="1"/>
        <v>0</v>
      </c>
      <c r="H27" s="204" t="str">
        <f t="shared" si="2"/>
        <v>是</v>
      </c>
      <c r="J27" s="488"/>
      <c r="K27" s="488"/>
    </row>
    <row r="28" ht="27" customHeight="1" spans="1:11">
      <c r="A28" s="487" t="s">
        <v>1194</v>
      </c>
      <c r="B28" s="469" t="s">
        <v>1195</v>
      </c>
      <c r="C28" s="216">
        <v>511</v>
      </c>
      <c r="D28" s="216">
        <v>14300</v>
      </c>
      <c r="E28" s="174">
        <v>544</v>
      </c>
      <c r="F28" s="389">
        <f t="shared" si="0"/>
        <v>106.457925636008</v>
      </c>
      <c r="G28" s="389">
        <f t="shared" si="1"/>
        <v>3.8041958041958</v>
      </c>
      <c r="H28" s="204" t="str">
        <f t="shared" si="2"/>
        <v>是</v>
      </c>
      <c r="J28" s="488"/>
      <c r="K28" s="488"/>
    </row>
    <row r="29" ht="27" customHeight="1" spans="1:11">
      <c r="A29" s="490"/>
      <c r="B29" s="368" t="s">
        <v>1196</v>
      </c>
      <c r="C29" s="216">
        <f>SUM(C5,C6,C7,C8,C9,C15,C16,C19,C20,C21,C22,C23,C24,C25,C26,C27,C28)</f>
        <v>18883</v>
      </c>
      <c r="D29" s="216">
        <f>SUM(D5,D6,D7,D8,D9,D15,D16,D19,D20,D21,D22,D23,D24,D25,D26,D27,D28)</f>
        <v>42395</v>
      </c>
      <c r="E29" s="216">
        <f>ROUND(SUM(E5,E6,E7,E8,E9,E15,E16,E19,E20,E21,E22,E23,E24,E25,E26,E27,E28),0)</f>
        <v>28950</v>
      </c>
      <c r="F29" s="389">
        <f t="shared" ref="F29:F55" si="3">IFERROR(IF(C29&lt;0,"",IFERROR(E29/C29,0))*100,0)</f>
        <v>153.312503309855</v>
      </c>
      <c r="G29" s="389">
        <f t="shared" ref="G29:G55" si="4">IFERROR(IF(D29&lt;0,"",IFERROR(E29/D29,0))*100,0)</f>
        <v>68.286354522939</v>
      </c>
      <c r="H29" s="204" t="str">
        <f t="shared" ref="H29:H36" si="5">IF(LEN(A29)=7,"是",IF(B29&lt;&gt;"",IF(SUM(C29:E29)&lt;&gt;0,"是","否"),"是"))</f>
        <v>是</v>
      </c>
      <c r="J29" s="488"/>
      <c r="K29" s="347"/>
    </row>
    <row r="30" ht="27" customHeight="1" spans="1:11">
      <c r="A30" s="491">
        <v>1050402</v>
      </c>
      <c r="B30" s="478" t="s">
        <v>1197</v>
      </c>
      <c r="C30" s="216">
        <f>SUM(C31,C35)</f>
        <v>0</v>
      </c>
      <c r="D30" s="216">
        <f>SUM(D31,D35)</f>
        <v>0</v>
      </c>
      <c r="E30" s="216">
        <f>SUM(E31,E35)</f>
        <v>0</v>
      </c>
      <c r="F30" s="389">
        <f t="shared" si="3"/>
        <v>0</v>
      </c>
      <c r="G30" s="389">
        <f t="shared" si="4"/>
        <v>0</v>
      </c>
      <c r="H30" s="204" t="str">
        <f t="shared" si="5"/>
        <v>是</v>
      </c>
    </row>
    <row r="31" ht="22" customHeight="1" spans="1:11">
      <c r="A31" s="491"/>
      <c r="B31" s="492" t="s">
        <v>1198</v>
      </c>
      <c r="C31" s="147"/>
      <c r="D31" s="147"/>
      <c r="E31" s="147"/>
      <c r="F31" s="393">
        <f t="shared" si="3"/>
        <v>0</v>
      </c>
      <c r="G31" s="393">
        <f t="shared" si="4"/>
        <v>0</v>
      </c>
      <c r="H31" s="204" t="str">
        <f t="shared" si="5"/>
        <v>否</v>
      </c>
    </row>
    <row r="32" ht="22" customHeight="1" spans="1:11">
      <c r="A32" s="491"/>
      <c r="B32" s="373" t="s">
        <v>1199</v>
      </c>
      <c r="C32" s="147"/>
      <c r="D32" s="147"/>
      <c r="E32" s="147"/>
      <c r="F32" s="479">
        <f t="shared" si="3"/>
        <v>0</v>
      </c>
      <c r="G32" s="479">
        <f t="shared" si="4"/>
        <v>0</v>
      </c>
      <c r="H32" s="204" t="s">
        <v>45</v>
      </c>
    </row>
    <row r="33" ht="22" customHeight="1" spans="1:8">
      <c r="A33" s="491"/>
      <c r="B33" s="373" t="s">
        <v>1200</v>
      </c>
      <c r="C33" s="147"/>
      <c r="D33" s="147"/>
      <c r="E33" s="147"/>
      <c r="F33" s="479">
        <f t="shared" si="3"/>
        <v>0</v>
      </c>
      <c r="G33" s="479">
        <f t="shared" si="4"/>
        <v>0</v>
      </c>
      <c r="H33" s="204" t="s">
        <v>45</v>
      </c>
    </row>
    <row r="34" ht="22" customHeight="1" spans="1:8">
      <c r="A34" s="491"/>
      <c r="B34" s="373" t="s">
        <v>1201</v>
      </c>
      <c r="C34" s="206"/>
      <c r="D34" s="206"/>
      <c r="E34" s="206"/>
      <c r="F34" s="493">
        <f t="shared" si="3"/>
        <v>0</v>
      </c>
      <c r="G34" s="493">
        <f t="shared" si="4"/>
        <v>0</v>
      </c>
      <c r="H34" s="204" t="str">
        <f t="shared" si="5"/>
        <v>否</v>
      </c>
    </row>
    <row r="35" ht="22" customHeight="1" spans="1:8">
      <c r="A35" s="491"/>
      <c r="B35" s="492" t="s">
        <v>1202</v>
      </c>
      <c r="C35" s="206"/>
      <c r="D35" s="206"/>
      <c r="E35" s="206"/>
      <c r="F35" s="493">
        <f t="shared" si="3"/>
        <v>0</v>
      </c>
      <c r="G35" s="493">
        <f t="shared" si="4"/>
        <v>0</v>
      </c>
      <c r="H35" s="204" t="str">
        <f t="shared" si="5"/>
        <v>否</v>
      </c>
    </row>
    <row r="36" ht="27" customHeight="1" spans="1:8">
      <c r="A36" s="491">
        <v>110</v>
      </c>
      <c r="B36" s="478" t="s">
        <v>50</v>
      </c>
      <c r="C36" s="216">
        <f>SUM(C37,C49,C51:C53,C59)</f>
        <v>62490</v>
      </c>
      <c r="D36" s="216">
        <f>SUM(D37,D49,D51:D53,D59)</f>
        <v>62703</v>
      </c>
      <c r="E36" s="216">
        <f>SUM(E37,E49,E51:E53,E59)</f>
        <v>162121</v>
      </c>
      <c r="F36" s="389">
        <f t="shared" si="3"/>
        <v>259.435109617539</v>
      </c>
      <c r="G36" s="389">
        <f t="shared" si="4"/>
        <v>258.553817201729</v>
      </c>
      <c r="H36" s="204" t="str">
        <f t="shared" si="5"/>
        <v>是</v>
      </c>
    </row>
    <row r="37" ht="27" customHeight="1" spans="1:8">
      <c r="A37" s="491">
        <v>11004</v>
      </c>
      <c r="B37" s="492" t="s">
        <v>1203</v>
      </c>
      <c r="C37" s="147">
        <f>SUM(C38:C48)</f>
        <v>2714</v>
      </c>
      <c r="D37" s="147">
        <f>SUM(D38:D48)</f>
        <v>0</v>
      </c>
      <c r="E37" s="147">
        <f>SUM(E38:E48)</f>
        <v>1721</v>
      </c>
      <c r="F37" s="393">
        <f t="shared" si="3"/>
        <v>63.4119380987472</v>
      </c>
      <c r="G37" s="393">
        <f t="shared" si="4"/>
        <v>0</v>
      </c>
      <c r="H37" s="204" t="str">
        <f>IF(LEN(A37)&lt;7,"是",IF(B37&lt;&gt;"",IF(SUM(C37:E37)&lt;&gt;0,"是","否"),"是"))</f>
        <v>是</v>
      </c>
    </row>
    <row r="38" ht="22" customHeight="1" spans="1:8">
      <c r="A38" s="401">
        <v>1100404</v>
      </c>
      <c r="B38" s="373" t="s">
        <v>100</v>
      </c>
      <c r="C38" s="147"/>
      <c r="D38" s="147"/>
      <c r="E38" s="147"/>
      <c r="F38" s="393">
        <f t="shared" si="3"/>
        <v>0</v>
      </c>
      <c r="G38" s="393">
        <f t="shared" si="4"/>
        <v>0</v>
      </c>
      <c r="H38" s="204" t="str">
        <f t="shared" ref="H38:H48" si="6">IF(LEN(A38)&lt;7,"是",IF(B38&lt;&gt;"",IF(SUM(C38:E38)&lt;&gt;0,"是","否"),"是"))</f>
        <v>否</v>
      </c>
    </row>
    <row r="39" ht="27" customHeight="1" spans="1:8">
      <c r="A39" s="401">
        <v>1100405</v>
      </c>
      <c r="B39" s="373" t="s">
        <v>101</v>
      </c>
      <c r="C39" s="147">
        <v>8</v>
      </c>
      <c r="D39" s="147"/>
      <c r="E39" s="147">
        <v>1</v>
      </c>
      <c r="F39" s="393">
        <f t="shared" si="3"/>
        <v>12.5</v>
      </c>
      <c r="G39" s="393">
        <f t="shared" si="4"/>
        <v>0</v>
      </c>
      <c r="H39" s="204" t="str">
        <f t="shared" si="6"/>
        <v>是</v>
      </c>
    </row>
    <row r="40" ht="22" customHeight="1" spans="1:8">
      <c r="A40" s="401">
        <v>1100406</v>
      </c>
      <c r="B40" s="373" t="s">
        <v>102</v>
      </c>
      <c r="C40" s="147"/>
      <c r="D40" s="147"/>
      <c r="E40" s="147"/>
      <c r="F40" s="393">
        <f t="shared" si="3"/>
        <v>0</v>
      </c>
      <c r="G40" s="393">
        <f t="shared" si="4"/>
        <v>0</v>
      </c>
      <c r="H40" s="204" t="str">
        <f t="shared" si="6"/>
        <v>否</v>
      </c>
    </row>
    <row r="41" ht="22" customHeight="1" spans="1:8">
      <c r="A41" s="401">
        <v>1100407</v>
      </c>
      <c r="B41" s="373" t="s">
        <v>104</v>
      </c>
      <c r="C41" s="147"/>
      <c r="D41" s="147"/>
      <c r="E41" s="147"/>
      <c r="F41" s="393">
        <f t="shared" si="3"/>
        <v>0</v>
      </c>
      <c r="G41" s="393">
        <f t="shared" si="4"/>
        <v>0</v>
      </c>
      <c r="H41" s="204" t="str">
        <f t="shared" si="6"/>
        <v>否</v>
      </c>
    </row>
    <row r="42" ht="27" customHeight="1" spans="1:8">
      <c r="A42" s="401">
        <v>1100408</v>
      </c>
      <c r="B42" s="373" t="s">
        <v>105</v>
      </c>
      <c r="C42" s="147">
        <v>1241</v>
      </c>
      <c r="D42" s="147"/>
      <c r="E42" s="147">
        <v>583</v>
      </c>
      <c r="F42" s="393">
        <f t="shared" si="3"/>
        <v>46.9782433521354</v>
      </c>
      <c r="G42" s="393">
        <f t="shared" si="4"/>
        <v>0</v>
      </c>
      <c r="H42" s="204" t="str">
        <f t="shared" si="6"/>
        <v>是</v>
      </c>
    </row>
    <row r="43" ht="27" customHeight="1" spans="1:8">
      <c r="A43" s="401">
        <v>1100409</v>
      </c>
      <c r="B43" s="373" t="s">
        <v>106</v>
      </c>
      <c r="C43" s="147">
        <v>2</v>
      </c>
      <c r="D43" s="147"/>
      <c r="E43" s="147">
        <v>2</v>
      </c>
      <c r="F43" s="393">
        <f t="shared" si="3"/>
        <v>100</v>
      </c>
      <c r="G43" s="393">
        <f t="shared" si="4"/>
        <v>0</v>
      </c>
      <c r="H43" s="204" t="str">
        <f t="shared" si="6"/>
        <v>是</v>
      </c>
    </row>
    <row r="44" ht="22" customHeight="1" spans="1:8">
      <c r="A44" s="401">
        <v>1100410</v>
      </c>
      <c r="B44" s="373" t="s">
        <v>107</v>
      </c>
      <c r="C44" s="147"/>
      <c r="D44" s="147"/>
      <c r="E44" s="147"/>
      <c r="F44" s="393">
        <f t="shared" si="3"/>
        <v>0</v>
      </c>
      <c r="G44" s="393">
        <f t="shared" si="4"/>
        <v>0</v>
      </c>
      <c r="H44" s="204" t="str">
        <f t="shared" si="6"/>
        <v>否</v>
      </c>
    </row>
    <row r="45" ht="22" customHeight="1" spans="1:8">
      <c r="A45" s="401">
        <v>1100411</v>
      </c>
      <c r="B45" s="373" t="s">
        <v>108</v>
      </c>
      <c r="C45" s="147"/>
      <c r="D45" s="147"/>
      <c r="E45" s="147"/>
      <c r="F45" s="393">
        <f t="shared" si="3"/>
        <v>0</v>
      </c>
      <c r="G45" s="393">
        <f t="shared" si="4"/>
        <v>0</v>
      </c>
      <c r="H45" s="204" t="str">
        <f t="shared" si="6"/>
        <v>否</v>
      </c>
    </row>
    <row r="46" ht="22" customHeight="1" spans="1:8">
      <c r="A46" s="401">
        <v>1100412</v>
      </c>
      <c r="B46" s="373" t="s">
        <v>1204</v>
      </c>
      <c r="C46" s="147"/>
      <c r="D46" s="147"/>
      <c r="E46" s="147"/>
      <c r="F46" s="393">
        <f t="shared" si="3"/>
        <v>0</v>
      </c>
      <c r="G46" s="393">
        <f t="shared" si="4"/>
        <v>0</v>
      </c>
      <c r="H46" s="204" t="str">
        <f t="shared" si="6"/>
        <v>否</v>
      </c>
    </row>
    <row r="47" ht="22" customHeight="1" spans="1:8">
      <c r="A47" s="401">
        <v>1100413</v>
      </c>
      <c r="B47" s="373" t="s">
        <v>1205</v>
      </c>
      <c r="C47" s="147"/>
      <c r="D47" s="147"/>
      <c r="E47" s="147"/>
      <c r="F47" s="393">
        <f t="shared" si="3"/>
        <v>0</v>
      </c>
      <c r="G47" s="393">
        <f t="shared" si="4"/>
        <v>0</v>
      </c>
      <c r="H47" s="204" t="str">
        <f t="shared" si="6"/>
        <v>否</v>
      </c>
    </row>
    <row r="48" ht="27" customHeight="1" spans="1:8">
      <c r="A48" s="401">
        <v>1100499</v>
      </c>
      <c r="B48" s="373" t="s">
        <v>40</v>
      </c>
      <c r="C48" s="147">
        <v>1463</v>
      </c>
      <c r="D48" s="147"/>
      <c r="E48" s="147">
        <v>1135</v>
      </c>
      <c r="F48" s="393">
        <f t="shared" si="3"/>
        <v>77.5803144224197</v>
      </c>
      <c r="G48" s="393">
        <f t="shared" si="4"/>
        <v>0</v>
      </c>
      <c r="H48" s="204" t="str">
        <f t="shared" si="6"/>
        <v>是</v>
      </c>
    </row>
    <row r="49" ht="22" customHeight="1" spans="1:10">
      <c r="A49" s="494">
        <v>11006</v>
      </c>
      <c r="B49" s="495" t="s">
        <v>1206</v>
      </c>
      <c r="C49" s="147">
        <f>C50</f>
        <v>0</v>
      </c>
      <c r="D49" s="147">
        <f>D50</f>
        <v>0</v>
      </c>
      <c r="E49" s="147">
        <f>E50</f>
        <v>0</v>
      </c>
      <c r="F49" s="479">
        <f t="shared" si="3"/>
        <v>0</v>
      </c>
      <c r="G49" s="479">
        <f t="shared" si="4"/>
        <v>0</v>
      </c>
      <c r="H49" s="204" t="str">
        <f>IF(LEN(A49)&lt;=3,"是",IF(B49&lt;&gt;"",IF(SUM(C49:E49)&lt;&gt;0,"是","否"),"是"))</f>
        <v>否</v>
      </c>
    </row>
    <row r="50" ht="22" customHeight="1" spans="1:10">
      <c r="A50" s="494">
        <v>1100603</v>
      </c>
      <c r="B50" s="373" t="s">
        <v>1207</v>
      </c>
      <c r="C50" s="147"/>
      <c r="D50" s="147"/>
      <c r="E50" s="147"/>
      <c r="F50" s="479">
        <f t="shared" si="3"/>
        <v>0</v>
      </c>
      <c r="G50" s="479">
        <f t="shared" si="4"/>
        <v>0</v>
      </c>
      <c r="H50" s="204" t="str">
        <f>IF(LEN(A50)&lt;=5,"是",IF(B50&lt;&gt;"",IF(SUM(C50:E50)&lt;&gt;0,"是","否"),"是"))</f>
        <v>否</v>
      </c>
    </row>
    <row r="51" ht="27" customHeight="1" spans="1:10">
      <c r="A51" s="401">
        <v>11008</v>
      </c>
      <c r="B51" s="495" t="s">
        <v>1208</v>
      </c>
      <c r="C51" s="171">
        <v>928</v>
      </c>
      <c r="D51" s="147">
        <v>1043</v>
      </c>
      <c r="E51" s="171">
        <f>'05'!C352</f>
        <v>2371</v>
      </c>
      <c r="F51" s="393">
        <f t="shared" si="3"/>
        <v>255.495689655172</v>
      </c>
      <c r="G51" s="393">
        <f t="shared" si="4"/>
        <v>227.325023969319</v>
      </c>
      <c r="H51" s="204" t="str">
        <f>IF(LEN(A51)&lt;7,"是",IF(B51&lt;&gt;"",IF(SUM(C51:E51)&lt;&gt;0,"是","否"),"是"))</f>
        <v>是</v>
      </c>
    </row>
    <row r="52" ht="27" customHeight="1" spans="1:10">
      <c r="A52" s="401">
        <v>11009</v>
      </c>
      <c r="B52" s="495" t="s">
        <v>116</v>
      </c>
      <c r="C52" s="171">
        <v>14328</v>
      </c>
      <c r="D52" s="171"/>
      <c r="E52" s="147">
        <f>'01-2'!E35</f>
        <v>17169</v>
      </c>
      <c r="F52" s="393">
        <f t="shared" si="3"/>
        <v>119.828308207705</v>
      </c>
      <c r="G52" s="393">
        <f t="shared" si="4"/>
        <v>0</v>
      </c>
      <c r="H52" s="204" t="str">
        <f>IF(LEN(A52)&lt;7,"是",IF(B52&lt;&gt;"",IF(SUM(C52:E52)&lt;&gt;0,"是","否"),"是"))</f>
        <v>是</v>
      </c>
      <c r="J52" s="347">
        <f>E52-'01-2'!E35</f>
        <v>0</v>
      </c>
    </row>
    <row r="53" ht="27" customHeight="1" spans="1:10">
      <c r="A53" s="401" t="s">
        <v>1209</v>
      </c>
      <c r="B53" s="202" t="s">
        <v>1210</v>
      </c>
      <c r="C53" s="171">
        <f>C54+C58</f>
        <v>44520</v>
      </c>
      <c r="D53" s="171">
        <f>D54+D58</f>
        <v>61660</v>
      </c>
      <c r="E53" s="171">
        <f>E54+E58</f>
        <v>140860</v>
      </c>
      <c r="F53" s="393">
        <f t="shared" ref="F53:F61" si="7">IFERROR(IF(C53&lt;0,"",IFERROR(E53/C53,0))*100,0)</f>
        <v>316.397124887691</v>
      </c>
      <c r="G53" s="393">
        <f t="shared" ref="G53:G61" si="8">IFERROR(IF(D53&lt;0,"",IFERROR(E53/D53,0))*100,0)</f>
        <v>228.446318520921</v>
      </c>
      <c r="H53" s="204" t="str">
        <f>IF(LEN(A53)&lt;7,"是",IF(B53&lt;&gt;"",IF(SUM(C53:E53)&lt;&gt;0,"是","否"),"是"))</f>
        <v>是</v>
      </c>
      <c r="J53" s="347"/>
    </row>
    <row r="54" ht="27" customHeight="1" spans="1:10">
      <c r="A54" s="401" t="s">
        <v>1211</v>
      </c>
      <c r="B54" s="202" t="s">
        <v>1212</v>
      </c>
      <c r="C54" s="171">
        <f>SUM(C55:C57)</f>
        <v>44520</v>
      </c>
      <c r="D54" s="171">
        <f>SUM(D55:D57)</f>
        <v>61660</v>
      </c>
      <c r="E54" s="171">
        <f>SUM(E55:E57)</f>
        <v>140860</v>
      </c>
      <c r="F54" s="393">
        <f t="shared" si="7"/>
        <v>316.397124887691</v>
      </c>
      <c r="G54" s="393">
        <f t="shared" si="8"/>
        <v>228.446318520921</v>
      </c>
      <c r="H54" s="204"/>
      <c r="J54" s="347"/>
    </row>
    <row r="55" ht="27" customHeight="1" spans="1:10">
      <c r="A55" s="401" t="s">
        <v>1213</v>
      </c>
      <c r="B55" s="202" t="s">
        <v>1214</v>
      </c>
      <c r="C55" s="171"/>
      <c r="D55" s="171"/>
      <c r="E55" s="147">
        <v>55000</v>
      </c>
      <c r="F55" s="393">
        <f t="shared" si="7"/>
        <v>0</v>
      </c>
      <c r="G55" s="393">
        <f t="shared" si="8"/>
        <v>0</v>
      </c>
      <c r="H55" s="204"/>
      <c r="J55" s="347"/>
    </row>
    <row r="56" ht="27" customHeight="1" spans="1:10">
      <c r="A56" s="401" t="s">
        <v>1215</v>
      </c>
      <c r="B56" s="202" t="s">
        <v>1216</v>
      </c>
      <c r="C56" s="171">
        <v>44520</v>
      </c>
      <c r="D56" s="147">
        <v>61660</v>
      </c>
      <c r="E56" s="147">
        <v>85860</v>
      </c>
      <c r="F56" s="393">
        <f t="shared" si="7"/>
        <v>192.857142857143</v>
      </c>
      <c r="G56" s="393">
        <f t="shared" si="8"/>
        <v>139.247486214726</v>
      </c>
      <c r="H56" s="204"/>
      <c r="J56" s="347"/>
    </row>
    <row r="57" ht="27" customHeight="1" spans="1:10">
      <c r="A57" s="401" t="s">
        <v>1217</v>
      </c>
      <c r="B57" s="202" t="s">
        <v>1218</v>
      </c>
      <c r="C57" s="171"/>
      <c r="D57" s="171"/>
      <c r="E57" s="147"/>
      <c r="F57" s="393">
        <f t="shared" si="7"/>
        <v>0</v>
      </c>
      <c r="G57" s="393">
        <f t="shared" si="8"/>
        <v>0</v>
      </c>
      <c r="H57" s="204"/>
      <c r="J57" s="347"/>
    </row>
    <row r="58" ht="27" customHeight="1" spans="1:10">
      <c r="A58" s="401" t="s">
        <v>1219</v>
      </c>
      <c r="B58" s="202" t="s">
        <v>1220</v>
      </c>
      <c r="C58" s="171"/>
      <c r="D58" s="171"/>
      <c r="E58" s="147"/>
      <c r="F58" s="393">
        <f t="shared" si="7"/>
        <v>0</v>
      </c>
      <c r="G58" s="393">
        <f t="shared" si="8"/>
        <v>0</v>
      </c>
      <c r="H58" s="204"/>
      <c r="J58" s="347"/>
    </row>
    <row r="59" ht="27" customHeight="1" spans="1:10">
      <c r="A59" s="401">
        <v>11022</v>
      </c>
      <c r="B59" s="495" t="s">
        <v>1221</v>
      </c>
      <c r="C59" s="171">
        <f>C60</f>
        <v>0</v>
      </c>
      <c r="D59" s="171">
        <f>D60</f>
        <v>0</v>
      </c>
      <c r="E59" s="171">
        <f>E60</f>
        <v>0</v>
      </c>
      <c r="F59" s="393">
        <f t="shared" si="7"/>
        <v>0</v>
      </c>
      <c r="G59" s="393">
        <f t="shared" si="8"/>
        <v>0</v>
      </c>
      <c r="H59" s="204" t="str">
        <f>IF(LEN(A59)&lt;7,"是",IF(B59&lt;&gt;"",IF(SUM(C59:E59)&lt;&gt;0,"是","否"),"是"))</f>
        <v>是</v>
      </c>
    </row>
    <row r="60" ht="22" customHeight="1" spans="1:10">
      <c r="A60" s="401">
        <v>1102201</v>
      </c>
      <c r="B60" s="373" t="s">
        <v>1222</v>
      </c>
      <c r="C60" s="171"/>
      <c r="D60" s="171"/>
      <c r="E60" s="147"/>
      <c r="F60" s="479">
        <f t="shared" si="7"/>
        <v>0</v>
      </c>
      <c r="G60" s="479">
        <f t="shared" si="8"/>
        <v>0</v>
      </c>
      <c r="H60" s="204" t="str">
        <f>IF(LEN(A60)&lt;=5,"是",IF(B60&lt;&gt;"",IF(SUM(C60:E60)&lt;&gt;0,"是","否"),"是"))</f>
        <v>否</v>
      </c>
      <c r="J60" s="496"/>
    </row>
    <row r="61" ht="27" customHeight="1" spans="1:10">
      <c r="A61" s="497"/>
      <c r="B61" s="395" t="s">
        <v>135</v>
      </c>
      <c r="C61" s="174">
        <f>SUM(C29:C30,C36)</f>
        <v>81373</v>
      </c>
      <c r="D61" s="174">
        <f>SUM(D29:D30,D36)</f>
        <v>105098</v>
      </c>
      <c r="E61" s="174">
        <f>SUM(E29:E30,E36)</f>
        <v>191071</v>
      </c>
      <c r="F61" s="389">
        <f t="shared" si="7"/>
        <v>234.808843228098</v>
      </c>
      <c r="G61" s="389">
        <f t="shared" si="8"/>
        <v>181.802698433843</v>
      </c>
      <c r="H61" s="204" t="str">
        <f>IF(LEN(A61)&lt;=5,"是",IF(B61&lt;&gt;"",IF(SUM(C61:E61)&lt;&gt;0,"是","否"),"是"))</f>
        <v>是</v>
      </c>
      <c r="J61" s="181" t="b">
        <f>C61='05'!C360</f>
        <v>1</v>
      </c>
    </row>
    <row r="62" ht="27" customHeight="1" spans="1:10">
      <c r="B62" s="498" t="s">
        <v>1223</v>
      </c>
      <c r="C62" s="498"/>
      <c r="D62" s="498"/>
      <c r="E62" s="498"/>
      <c r="F62" s="498"/>
      <c r="G62" s="498"/>
    </row>
    <row r="63" spans="1:10">
      <c r="F63" s="183">
        <f>IF(C28&lt;&gt;0,IF((E28/C28-1)&lt;-30%,"",IF((E28/C28-1)&gt;30%,"",E28/C28-1)),"")</f>
        <v>0.0645792563600782</v>
      </c>
    </row>
    <row r="67" ht="30.6" spans="2:5">
      <c r="B67" s="251" t="s">
        <v>136</v>
      </c>
      <c r="C67" s="251" t="b">
        <f>C61='05'!C360</f>
        <v>1</v>
      </c>
      <c r="D67" s="251" t="b">
        <f>D61='05'!D360</f>
        <v>1</v>
      </c>
      <c r="E67" s="251" t="b">
        <f>E61='05'!E360</f>
        <v>1</v>
      </c>
    </row>
    <row r="68" ht="30.6" spans="2:5">
      <c r="B68" s="251" t="s">
        <v>137</v>
      </c>
      <c r="C68" s="499">
        <f>C61-'05'!C360</f>
        <v>0</v>
      </c>
      <c r="D68" s="499">
        <f>D61-'05'!D360</f>
        <v>0</v>
      </c>
      <c r="E68" s="499">
        <f>E61-'05'!E360</f>
        <v>0</v>
      </c>
    </row>
  </sheetData>
  <autoFilter xmlns:etc="http://www.wps.cn/officeDocument/2017/etCustomData" ref="A4:K63" etc:filterBottomFollowUsedRange="0">
    <extLst/>
  </autoFilter>
  <mergeCells count="7">
    <mergeCell ref="B1:G1"/>
    <mergeCell ref="D3:E3"/>
    <mergeCell ref="F3:G3"/>
    <mergeCell ref="B62:G62"/>
    <mergeCell ref="A3:A4"/>
    <mergeCell ref="B3:B4"/>
    <mergeCell ref="C3:C4"/>
  </mergeCells>
  <conditionalFormatting sqref="B31">
    <cfRule type="expression" dxfId="1" priority="27" stopIfTrue="1">
      <formula>"len($A:$A)=3"</formula>
    </cfRule>
  </conditionalFormatting>
  <conditionalFormatting sqref="B35">
    <cfRule type="expression" dxfId="1" priority="23" stopIfTrue="1">
      <formula>"len($A:$A)=3"</formula>
    </cfRule>
  </conditionalFormatting>
  <conditionalFormatting sqref="B37">
    <cfRule type="expression" dxfId="1" priority="13" stopIfTrue="1">
      <formula>"len($A:$A)=3"</formula>
    </cfRule>
  </conditionalFormatting>
  <conditionalFormatting sqref="B49">
    <cfRule type="expression" dxfId="1" priority="16" stopIfTrue="1">
      <formula>"len($A:$A)=3"</formula>
    </cfRule>
  </conditionalFormatting>
  <conditionalFormatting sqref="B50">
    <cfRule type="expression" dxfId="1" priority="8" stopIfTrue="1">
      <formula>"len($A:$A)=3"</formula>
    </cfRule>
  </conditionalFormatting>
  <conditionalFormatting sqref="B51">
    <cfRule type="expression" dxfId="1" priority="15" stopIfTrue="1">
      <formula>"len($A:$A)=3"</formula>
    </cfRule>
  </conditionalFormatting>
  <conditionalFormatting sqref="B60">
    <cfRule type="expression" dxfId="1" priority="5" stopIfTrue="1">
      <formula>"len($A:$A)=3"</formula>
    </cfRule>
  </conditionalFormatting>
  <conditionalFormatting sqref="C67:D67">
    <cfRule type="containsText" dxfId="5" priority="3" operator="between" text="FALSE">
      <formula>NOT(ISERROR(SEARCH("FALSE",C67)))</formula>
    </cfRule>
  </conditionalFormatting>
  <conditionalFormatting sqref="E67">
    <cfRule type="containsText" dxfId="5" priority="11" operator="between" text="FALSE">
      <formula>NOT(ISERROR(SEARCH("FALSE",E67)))</formula>
    </cfRule>
  </conditionalFormatting>
  <conditionalFormatting sqref="C68:D68">
    <cfRule type="cellIs" dxfId="4" priority="4" operator="notEqual">
      <formula>0</formula>
    </cfRule>
  </conditionalFormatting>
  <conditionalFormatting sqref="E68">
    <cfRule type="cellIs" dxfId="4" priority="12" operator="notEqual">
      <formula>0</formula>
    </cfRule>
  </conditionalFormatting>
  <conditionalFormatting sqref="B32:B34">
    <cfRule type="expression" dxfId="1" priority="24" stopIfTrue="1">
      <formula>"len($A:$A)=3"</formula>
    </cfRule>
  </conditionalFormatting>
  <conditionalFormatting sqref="B38:B48">
    <cfRule type="expression" dxfId="1" priority="17" stopIfTrue="1">
      <formula>"len($A:$A)=3"</formula>
    </cfRule>
  </conditionalFormatting>
  <conditionalFormatting sqref="B53:B58">
    <cfRule type="expression" dxfId="1" priority="1" stopIfTrue="1">
      <formula>"len($A:$A)=3"</formula>
    </cfRule>
  </conditionalFormatting>
  <conditionalFormatting sqref="E39:E48">
    <cfRule type="expression" dxfId="1" priority="2" stopIfTrue="1">
      <formula>"len($A:$A)=3"</formula>
    </cfRule>
  </conditionalFormatting>
  <conditionalFormatting sqref="B30 B36">
    <cfRule type="expression" dxfId="1" priority="28" stopIfTrue="1">
      <formula>"len($A:$A)=3"</formula>
    </cfRule>
  </conditionalFormatting>
  <conditionalFormatting sqref="C37:E38 C39:D48 C49:E50">
    <cfRule type="expression" dxfId="1" priority="31" stopIfTrue="1">
      <formula>"len($A:$A)=3"</formula>
    </cfRule>
  </conditionalFormatting>
  <conditionalFormatting sqref="B52 B59">
    <cfRule type="expression" dxfId="1" priority="14" stopIfTrue="1">
      <formula>"len($A:$A)=3"</formula>
    </cfRule>
  </conditionalFormatting>
  <printOptions horizontalCentered="1"/>
  <pageMargins left="0.472222222222222" right="0.393055555555556" top="0.747916666666667" bottom="0.747916666666667" header="0.314583333333333" footer="0.314583333333333"/>
  <pageSetup paperSize="9" scale="58" orientation="portrait"/>
  <headerFooter alignWithMargins="0">
    <oddFooter>&amp;C&amp;18-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sheetPr>
  <dimension ref="A1:K368"/>
  <sheetViews>
    <sheetView showZeros="0" view="pageBreakPreview" zoomScale="70" zoomScaleNormal="70" workbookViewId="0">
      <pane xSplit="2" ySplit="4" topLeftCell="C271" activePane="bottomRight" state="frozen"/>
      <selection/>
      <selection pane="topRight"/>
      <selection pane="bottomLeft"/>
      <selection pane="bottomRight" activeCell="A271" sqref="A271"/>
    </sheetView>
  </sheetViews>
  <sheetFormatPr defaultColWidth="9" defaultRowHeight="15.6"/>
  <cols>
    <col min="1" max="1" width="12.6296296296296" style="181" customWidth="1"/>
    <col min="2" max="2" width="43.75" style="181" customWidth="1"/>
    <col min="3" max="4" width="16.75" style="181" customWidth="1"/>
    <col min="5" max="5" width="20.3518518518519" style="181" customWidth="1"/>
    <col min="6" max="6" width="20.3518518518519" style="183" customWidth="1"/>
    <col min="7" max="7" width="15.1296296296296" style="183" customWidth="1"/>
    <col min="8" max="8" width="3.87962962962963" style="411" customWidth="1"/>
    <col min="9" max="9" width="9.12962962962963" style="181"/>
    <col min="10" max="10" width="14.4537037037037" style="181" customWidth="1"/>
    <col min="11" max="16384" width="9" style="181"/>
  </cols>
  <sheetData>
    <row r="1" ht="45" customHeight="1" spans="1:9">
      <c r="B1" s="465" t="str">
        <f>YEAR(封面!$B$8)-1&amp;"年通海县政府性基金预算支出执行情况表"</f>
        <v>2025年通海县政府性基金预算支出执行情况表</v>
      </c>
      <c r="C1" s="465"/>
      <c r="D1" s="465"/>
      <c r="E1" s="465"/>
      <c r="F1" s="465"/>
      <c r="G1" s="465"/>
    </row>
    <row r="2" ht="20.1" customHeight="1" spans="1:9">
      <c r="B2" s="466" t="s">
        <v>1224</v>
      </c>
      <c r="C2" s="467"/>
      <c r="D2" s="467"/>
      <c r="E2" s="187"/>
      <c r="G2" s="188" t="s">
        <v>10</v>
      </c>
    </row>
    <row r="3" s="179" customFormat="1" ht="36" customHeight="1" spans="1:9">
      <c r="A3" s="80" t="s">
        <v>11</v>
      </c>
      <c r="B3" s="329" t="s">
        <v>12</v>
      </c>
      <c r="C3" s="80" t="str">
        <f>YEAR(封面!$B$8)-2&amp;"年
决算数"</f>
        <v>2024年
决算数</v>
      </c>
      <c r="D3" s="8" t="str">
        <f>YEAR(封面!$B$8)-1&amp;"年"</f>
        <v>2025年</v>
      </c>
      <c r="E3" s="8"/>
      <c r="F3" s="359" t="str">
        <f>YEAR(封面!$B$8)-1&amp;"年执行数比较"</f>
        <v>2025年执行数比较</v>
      </c>
      <c r="G3" s="359"/>
    </row>
    <row r="4" s="179" customFormat="1" ht="42" customHeight="1" spans="1:9">
      <c r="A4" s="80"/>
      <c r="B4" s="329"/>
      <c r="C4" s="80"/>
      <c r="D4" s="8" t="s">
        <v>14</v>
      </c>
      <c r="E4" s="80" t="s">
        <v>15</v>
      </c>
      <c r="F4" s="8" t="str">
        <f>"为"&amp;YEAR(封面!$B$8)-2&amp;"年决算数的%"</f>
        <v>为2024年决算数的%</v>
      </c>
      <c r="G4" s="8" t="str">
        <f>"为"&amp;YEAR(封面!$B$8)-1&amp;"年预算数的%"</f>
        <v>为2025年预算数的%</v>
      </c>
      <c r="H4" s="468" t="s">
        <v>13</v>
      </c>
      <c r="I4" s="179" t="s">
        <v>184</v>
      </c>
    </row>
    <row r="5" s="179" customFormat="1" ht="36" customHeight="1" spans="1:9">
      <c r="A5" s="340">
        <v>205</v>
      </c>
      <c r="B5" s="469" t="s">
        <v>1225</v>
      </c>
      <c r="C5" s="216">
        <f>C6</f>
        <v>0</v>
      </c>
      <c r="D5" s="216">
        <f>D6</f>
        <v>0</v>
      </c>
      <c r="E5" s="470">
        <f>E6</f>
        <v>0</v>
      </c>
      <c r="F5" s="389">
        <f t="shared" ref="F5:F43" si="0">IFERROR(IF(C5&lt;0,"",IFERROR(E5/C5,0))*100,0)</f>
        <v>0</v>
      </c>
      <c r="G5" s="389">
        <f t="shared" ref="G5:G43" si="1">IFERROR(IF(D5&lt;0,"",IFERROR(E5/D5,0))*100,0)</f>
        <v>0</v>
      </c>
      <c r="H5" s="468" t="str">
        <f>IF(LEN(A5)=3,"是",IF(B5&lt;&gt;"",IF(SUM(C5:E5)&lt;&gt;0,"是","否"),"是"))</f>
        <v>是</v>
      </c>
      <c r="I5" s="179" t="str">
        <f>IF(LEN(A5)=3,"类",IF(LEN(A5)=5,"款","项"))</f>
        <v>类</v>
      </c>
    </row>
    <row r="6" s="179" customFormat="1" ht="36" customHeight="1" spans="1:9">
      <c r="A6" s="215">
        <v>20598</v>
      </c>
      <c r="B6" s="373" t="s">
        <v>1226</v>
      </c>
      <c r="C6" s="147">
        <f>SUM(C7:C11)</f>
        <v>0</v>
      </c>
      <c r="D6" s="147">
        <f>SUM(D7:D11)</f>
        <v>0</v>
      </c>
      <c r="E6" s="147">
        <f>SUM(E7:E11)</f>
        <v>0</v>
      </c>
      <c r="F6" s="393">
        <f t="shared" si="0"/>
        <v>0</v>
      </c>
      <c r="G6" s="393">
        <f t="shared" si="1"/>
        <v>0</v>
      </c>
      <c r="H6" s="468" t="str">
        <f t="shared" ref="H6:H43" si="2">IF(LEN(A6)=3,"是",IF(B6&lt;&gt;"",IF(SUM(C6:E6)&lt;&gt;0,"是","否"),"是"))</f>
        <v>否</v>
      </c>
      <c r="I6" s="179" t="str">
        <f t="shared" ref="I6:I43" si="3">IF(LEN(A6)=3,"类",IF(LEN(A6)=5,"款","项"))</f>
        <v>款</v>
      </c>
    </row>
    <row r="7" s="179" customFormat="1" ht="36" customHeight="1" spans="1:9">
      <c r="A7" s="215">
        <v>2059801</v>
      </c>
      <c r="B7" s="341" t="s">
        <v>1227</v>
      </c>
      <c r="C7" s="147"/>
      <c r="D7" s="147"/>
      <c r="E7" s="206"/>
      <c r="F7" s="397">
        <f t="shared" si="0"/>
        <v>0</v>
      </c>
      <c r="G7" s="397">
        <f t="shared" si="1"/>
        <v>0</v>
      </c>
      <c r="H7" s="468" t="str">
        <f t="shared" si="2"/>
        <v>否</v>
      </c>
      <c r="I7" s="179" t="str">
        <f t="shared" si="3"/>
        <v>项</v>
      </c>
    </row>
    <row r="8" s="179" customFormat="1" ht="36" customHeight="1" spans="1:9">
      <c r="A8" s="215">
        <v>2059802</v>
      </c>
      <c r="B8" s="341" t="s">
        <v>1228</v>
      </c>
      <c r="C8" s="147"/>
      <c r="D8" s="147"/>
      <c r="E8" s="206"/>
      <c r="F8" s="397">
        <f t="shared" si="0"/>
        <v>0</v>
      </c>
      <c r="G8" s="397">
        <f t="shared" si="1"/>
        <v>0</v>
      </c>
      <c r="H8" s="468" t="str">
        <f t="shared" si="2"/>
        <v>否</v>
      </c>
      <c r="I8" s="179" t="str">
        <f t="shared" si="3"/>
        <v>项</v>
      </c>
    </row>
    <row r="9" s="179" customFormat="1" ht="36" customHeight="1" spans="1:9">
      <c r="A9" s="215">
        <v>2059803</v>
      </c>
      <c r="B9" s="341" t="s">
        <v>1229</v>
      </c>
      <c r="C9" s="147"/>
      <c r="D9" s="147"/>
      <c r="E9" s="206"/>
      <c r="F9" s="397">
        <f t="shared" si="0"/>
        <v>0</v>
      </c>
      <c r="G9" s="397">
        <f t="shared" si="1"/>
        <v>0</v>
      </c>
      <c r="H9" s="468" t="str">
        <f t="shared" si="2"/>
        <v>否</v>
      </c>
      <c r="I9" s="179" t="str">
        <f t="shared" si="3"/>
        <v>项</v>
      </c>
    </row>
    <row r="10" s="179" customFormat="1" ht="36" customHeight="1" spans="1:9">
      <c r="A10" s="215">
        <v>2059804</v>
      </c>
      <c r="B10" s="341" t="s">
        <v>1230</v>
      </c>
      <c r="C10" s="147"/>
      <c r="D10" s="147"/>
      <c r="E10" s="206"/>
      <c r="F10" s="397">
        <f t="shared" si="0"/>
        <v>0</v>
      </c>
      <c r="G10" s="397">
        <f t="shared" si="1"/>
        <v>0</v>
      </c>
      <c r="H10" s="468" t="str">
        <f t="shared" si="2"/>
        <v>否</v>
      </c>
      <c r="I10" s="179" t="str">
        <f t="shared" si="3"/>
        <v>项</v>
      </c>
    </row>
    <row r="11" s="179" customFormat="1" ht="36" customHeight="1" spans="1:9">
      <c r="A11" s="215">
        <v>2059899</v>
      </c>
      <c r="B11" s="341" t="s">
        <v>1231</v>
      </c>
      <c r="C11" s="147"/>
      <c r="D11" s="147"/>
      <c r="E11" s="206"/>
      <c r="F11" s="397">
        <f t="shared" si="0"/>
        <v>0</v>
      </c>
      <c r="G11" s="397">
        <f t="shared" si="1"/>
        <v>0</v>
      </c>
      <c r="H11" s="468" t="str">
        <f t="shared" si="2"/>
        <v>否</v>
      </c>
      <c r="I11" s="179" t="str">
        <f t="shared" si="3"/>
        <v>项</v>
      </c>
    </row>
    <row r="12" s="179" customFormat="1" ht="36" customHeight="1" spans="1:9">
      <c r="A12" s="340">
        <v>206</v>
      </c>
      <c r="B12" s="469" t="s">
        <v>1232</v>
      </c>
      <c r="C12" s="216">
        <f>C13</f>
        <v>0</v>
      </c>
      <c r="D12" s="216">
        <f>D13</f>
        <v>0</v>
      </c>
      <c r="E12" s="216">
        <f>E13</f>
        <v>0</v>
      </c>
      <c r="F12" s="389">
        <f t="shared" si="0"/>
        <v>0</v>
      </c>
      <c r="G12" s="389">
        <f t="shared" si="1"/>
        <v>0</v>
      </c>
      <c r="H12" s="468" t="str">
        <f t="shared" si="2"/>
        <v>是</v>
      </c>
      <c r="I12" s="179" t="str">
        <f t="shared" si="3"/>
        <v>类</v>
      </c>
    </row>
    <row r="13" s="179" customFormat="1" ht="36" customHeight="1" spans="1:9">
      <c r="A13" s="215">
        <v>20698</v>
      </c>
      <c r="B13" s="373" t="s">
        <v>1226</v>
      </c>
      <c r="C13" s="147">
        <f>SUM(C14:C19)</f>
        <v>0</v>
      </c>
      <c r="D13" s="147">
        <f>SUM(D14:D19)</f>
        <v>0</v>
      </c>
      <c r="E13" s="206">
        <f>SUM(E14:E19)</f>
        <v>0</v>
      </c>
      <c r="F13" s="397">
        <f t="shared" si="0"/>
        <v>0</v>
      </c>
      <c r="G13" s="397">
        <f t="shared" si="1"/>
        <v>0</v>
      </c>
      <c r="H13" s="468" t="str">
        <f t="shared" si="2"/>
        <v>否</v>
      </c>
      <c r="I13" s="179" t="str">
        <f t="shared" si="3"/>
        <v>款</v>
      </c>
    </row>
    <row r="14" s="179" customFormat="1" ht="36" customHeight="1" spans="1:9">
      <c r="A14" s="215">
        <v>2069801</v>
      </c>
      <c r="B14" s="341" t="s">
        <v>1233</v>
      </c>
      <c r="C14" s="147"/>
      <c r="D14" s="147"/>
      <c r="E14" s="206"/>
      <c r="F14" s="397">
        <f t="shared" si="0"/>
        <v>0</v>
      </c>
      <c r="G14" s="397">
        <f t="shared" si="1"/>
        <v>0</v>
      </c>
      <c r="H14" s="468" t="str">
        <f t="shared" si="2"/>
        <v>否</v>
      </c>
      <c r="I14" s="179" t="str">
        <f t="shared" si="3"/>
        <v>项</v>
      </c>
    </row>
    <row r="15" s="179" customFormat="1" ht="36" customHeight="1" spans="1:9">
      <c r="A15" s="215">
        <v>2069802</v>
      </c>
      <c r="B15" s="341" t="s">
        <v>1234</v>
      </c>
      <c r="C15" s="147"/>
      <c r="D15" s="147"/>
      <c r="E15" s="206"/>
      <c r="F15" s="397">
        <f t="shared" si="0"/>
        <v>0</v>
      </c>
      <c r="G15" s="397">
        <f t="shared" si="1"/>
        <v>0</v>
      </c>
      <c r="H15" s="468" t="str">
        <f t="shared" si="2"/>
        <v>否</v>
      </c>
      <c r="I15" s="179" t="str">
        <f t="shared" si="3"/>
        <v>项</v>
      </c>
    </row>
    <row r="16" s="179" customFormat="1" ht="36" customHeight="1" spans="1:9">
      <c r="A16" s="215">
        <v>2069803</v>
      </c>
      <c r="B16" s="341" t="s">
        <v>1235</v>
      </c>
      <c r="C16" s="147"/>
      <c r="D16" s="147"/>
      <c r="E16" s="206"/>
      <c r="F16" s="397">
        <f t="shared" si="0"/>
        <v>0</v>
      </c>
      <c r="G16" s="397">
        <f t="shared" si="1"/>
        <v>0</v>
      </c>
      <c r="H16" s="468" t="str">
        <f t="shared" si="2"/>
        <v>否</v>
      </c>
      <c r="I16" s="179" t="str">
        <f t="shared" si="3"/>
        <v>项</v>
      </c>
    </row>
    <row r="17" s="179" customFormat="1" ht="36" customHeight="1" spans="1:9">
      <c r="A17" s="215">
        <v>2069804</v>
      </c>
      <c r="B17" s="341" t="s">
        <v>1236</v>
      </c>
      <c r="C17" s="147"/>
      <c r="D17" s="147"/>
      <c r="E17" s="206"/>
      <c r="F17" s="397">
        <f t="shared" si="0"/>
        <v>0</v>
      </c>
      <c r="G17" s="397">
        <f t="shared" si="1"/>
        <v>0</v>
      </c>
      <c r="H17" s="468" t="str">
        <f t="shared" si="2"/>
        <v>否</v>
      </c>
      <c r="I17" s="179" t="str">
        <f t="shared" si="3"/>
        <v>项</v>
      </c>
    </row>
    <row r="18" s="179" customFormat="1" ht="36" customHeight="1" spans="1:9">
      <c r="A18" s="215">
        <v>2069805</v>
      </c>
      <c r="B18" s="341" t="s">
        <v>1237</v>
      </c>
      <c r="C18" s="147"/>
      <c r="D18" s="147"/>
      <c r="E18" s="206"/>
      <c r="F18" s="397">
        <f t="shared" si="0"/>
        <v>0</v>
      </c>
      <c r="G18" s="397">
        <f t="shared" si="1"/>
        <v>0</v>
      </c>
      <c r="H18" s="468" t="str">
        <f t="shared" si="2"/>
        <v>否</v>
      </c>
      <c r="I18" s="179" t="str">
        <f t="shared" si="3"/>
        <v>项</v>
      </c>
    </row>
    <row r="19" s="179" customFormat="1" ht="36" customHeight="1" spans="1:9">
      <c r="A19" s="215">
        <v>2069899</v>
      </c>
      <c r="B19" s="341" t="s">
        <v>1238</v>
      </c>
      <c r="C19" s="147"/>
      <c r="D19" s="147"/>
      <c r="E19" s="206"/>
      <c r="F19" s="397">
        <f t="shared" si="0"/>
        <v>0</v>
      </c>
      <c r="G19" s="397">
        <f t="shared" si="1"/>
        <v>0</v>
      </c>
      <c r="H19" s="468" t="str">
        <f t="shared" si="2"/>
        <v>否</v>
      </c>
      <c r="I19" s="179" t="str">
        <f t="shared" si="3"/>
        <v>项</v>
      </c>
    </row>
    <row r="20" s="182" customFormat="1" ht="36" customHeight="1" spans="1:9">
      <c r="A20" s="340" t="s">
        <v>1239</v>
      </c>
      <c r="B20" s="469" t="s">
        <v>1240</v>
      </c>
      <c r="C20" s="216">
        <f>SUM(C21,C27,C33,C36)</f>
        <v>0</v>
      </c>
      <c r="D20" s="216">
        <f>SUM(D21,D27,D33,D36)</f>
        <v>0</v>
      </c>
      <c r="E20" s="471">
        <f>SUM(E21,E27,E33,E36)</f>
        <v>0</v>
      </c>
      <c r="F20" s="389">
        <f t="shared" si="0"/>
        <v>0</v>
      </c>
      <c r="G20" s="389">
        <f t="shared" si="1"/>
        <v>0</v>
      </c>
      <c r="H20" s="468" t="str">
        <f t="shared" si="2"/>
        <v>是</v>
      </c>
      <c r="I20" s="179" t="str">
        <f t="shared" si="3"/>
        <v>类</v>
      </c>
    </row>
    <row r="21" s="182" customFormat="1" ht="36" customHeight="1" spans="1:9">
      <c r="A21" s="219">
        <v>20707</v>
      </c>
      <c r="B21" s="373" t="s">
        <v>1241</v>
      </c>
      <c r="C21" s="147">
        <f>SUM(C22:C26)</f>
        <v>0</v>
      </c>
      <c r="D21" s="147">
        <f>SUM(D22:D26)</f>
        <v>0</v>
      </c>
      <c r="E21" s="339">
        <f>SUM(E22:E26)</f>
        <v>0</v>
      </c>
      <c r="F21" s="393">
        <f t="shared" si="0"/>
        <v>0</v>
      </c>
      <c r="G21" s="393">
        <f t="shared" si="1"/>
        <v>0</v>
      </c>
      <c r="H21" s="468" t="str">
        <f t="shared" si="2"/>
        <v>否</v>
      </c>
      <c r="I21" s="179" t="str">
        <f t="shared" si="3"/>
        <v>款</v>
      </c>
    </row>
    <row r="22" s="181" customFormat="1" ht="36" customHeight="1" spans="1:9">
      <c r="A22" s="219">
        <v>2070701</v>
      </c>
      <c r="B22" s="341" t="s">
        <v>1242</v>
      </c>
      <c r="C22" s="206"/>
      <c r="D22" s="206"/>
      <c r="E22" s="206"/>
      <c r="F22" s="397">
        <f t="shared" si="0"/>
        <v>0</v>
      </c>
      <c r="G22" s="397">
        <f t="shared" si="1"/>
        <v>0</v>
      </c>
      <c r="H22" s="468" t="str">
        <f t="shared" si="2"/>
        <v>否</v>
      </c>
      <c r="I22" s="179" t="str">
        <f t="shared" si="3"/>
        <v>项</v>
      </c>
    </row>
    <row r="23" s="181" customFormat="1" ht="36" customHeight="1" spans="1:9">
      <c r="A23" s="219">
        <v>2070702</v>
      </c>
      <c r="B23" s="341" t="s">
        <v>1243</v>
      </c>
      <c r="C23" s="206"/>
      <c r="D23" s="206"/>
      <c r="E23" s="206"/>
      <c r="F23" s="397">
        <f t="shared" si="0"/>
        <v>0</v>
      </c>
      <c r="G23" s="397">
        <f t="shared" si="1"/>
        <v>0</v>
      </c>
      <c r="H23" s="468" t="str">
        <f t="shared" si="2"/>
        <v>否</v>
      </c>
      <c r="I23" s="179" t="str">
        <f t="shared" si="3"/>
        <v>项</v>
      </c>
    </row>
    <row r="24" s="181" customFormat="1" ht="36" customHeight="1" spans="1:9">
      <c r="A24" s="219">
        <v>2070703</v>
      </c>
      <c r="B24" s="341" t="s">
        <v>1244</v>
      </c>
      <c r="C24" s="206"/>
      <c r="D24" s="206"/>
      <c r="E24" s="206"/>
      <c r="F24" s="397">
        <f t="shared" si="0"/>
        <v>0</v>
      </c>
      <c r="G24" s="397">
        <f t="shared" si="1"/>
        <v>0</v>
      </c>
      <c r="H24" s="468" t="str">
        <f t="shared" si="2"/>
        <v>否</v>
      </c>
      <c r="I24" s="179" t="str">
        <f t="shared" si="3"/>
        <v>项</v>
      </c>
    </row>
    <row r="25" s="181" customFormat="1" ht="36" customHeight="1" spans="1:9">
      <c r="A25" s="219">
        <v>2070704</v>
      </c>
      <c r="B25" s="341" t="s">
        <v>1245</v>
      </c>
      <c r="C25" s="206"/>
      <c r="D25" s="206"/>
      <c r="E25" s="206"/>
      <c r="F25" s="397">
        <f t="shared" si="0"/>
        <v>0</v>
      </c>
      <c r="G25" s="397">
        <f t="shared" si="1"/>
        <v>0</v>
      </c>
      <c r="H25" s="468" t="str">
        <f t="shared" si="2"/>
        <v>否</v>
      </c>
      <c r="I25" s="179" t="str">
        <f t="shared" si="3"/>
        <v>项</v>
      </c>
    </row>
    <row r="26" s="182" customFormat="1" ht="36" customHeight="1" spans="1:9">
      <c r="A26" s="219">
        <v>2070799</v>
      </c>
      <c r="B26" s="341" t="s">
        <v>1246</v>
      </c>
      <c r="C26" s="206"/>
      <c r="D26" s="206"/>
      <c r="E26" s="206"/>
      <c r="F26" s="397">
        <f t="shared" si="0"/>
        <v>0</v>
      </c>
      <c r="G26" s="397">
        <f t="shared" si="1"/>
        <v>0</v>
      </c>
      <c r="H26" s="468" t="str">
        <f t="shared" si="2"/>
        <v>否</v>
      </c>
      <c r="I26" s="179" t="str">
        <f t="shared" si="3"/>
        <v>项</v>
      </c>
    </row>
    <row r="27" s="182" customFormat="1" ht="36" customHeight="1" spans="1:9">
      <c r="A27" s="219">
        <v>20709</v>
      </c>
      <c r="B27" s="373" t="s">
        <v>1247</v>
      </c>
      <c r="C27" s="147">
        <f>SUM(C28:C32)</f>
        <v>0</v>
      </c>
      <c r="D27" s="147">
        <f>SUM(D28:D32)</f>
        <v>0</v>
      </c>
      <c r="E27" s="339">
        <f>SUM(E28:E32)</f>
        <v>0</v>
      </c>
      <c r="F27" s="393">
        <f t="shared" si="0"/>
        <v>0</v>
      </c>
      <c r="G27" s="393">
        <f t="shared" si="1"/>
        <v>0</v>
      </c>
      <c r="H27" s="468" t="str">
        <f t="shared" si="2"/>
        <v>否</v>
      </c>
      <c r="I27" s="179" t="str">
        <f t="shared" si="3"/>
        <v>款</v>
      </c>
    </row>
    <row r="28" s="181" customFormat="1" ht="36" customHeight="1" spans="1:9">
      <c r="A28" s="219">
        <v>2070901</v>
      </c>
      <c r="B28" s="341" t="s">
        <v>1248</v>
      </c>
      <c r="C28" s="206"/>
      <c r="D28" s="206"/>
      <c r="E28" s="206"/>
      <c r="F28" s="397">
        <f t="shared" si="0"/>
        <v>0</v>
      </c>
      <c r="G28" s="397">
        <f t="shared" si="1"/>
        <v>0</v>
      </c>
      <c r="H28" s="468" t="str">
        <f t="shared" si="2"/>
        <v>否</v>
      </c>
      <c r="I28" s="179" t="str">
        <f t="shared" si="3"/>
        <v>项</v>
      </c>
    </row>
    <row r="29" s="181" customFormat="1" ht="36" customHeight="1" spans="1:9">
      <c r="A29" s="219">
        <v>2070902</v>
      </c>
      <c r="B29" s="341" t="s">
        <v>1249</v>
      </c>
      <c r="C29" s="206"/>
      <c r="D29" s="206"/>
      <c r="E29" s="206"/>
      <c r="F29" s="397">
        <f t="shared" si="0"/>
        <v>0</v>
      </c>
      <c r="G29" s="397">
        <f t="shared" si="1"/>
        <v>0</v>
      </c>
      <c r="H29" s="468" t="str">
        <f t="shared" si="2"/>
        <v>否</v>
      </c>
      <c r="I29" s="179" t="str">
        <f t="shared" si="3"/>
        <v>项</v>
      </c>
    </row>
    <row r="30" s="181" customFormat="1" ht="36" customHeight="1" spans="1:9">
      <c r="A30" s="219">
        <v>2070903</v>
      </c>
      <c r="B30" s="341" t="s">
        <v>1250</v>
      </c>
      <c r="C30" s="206"/>
      <c r="D30" s="206"/>
      <c r="E30" s="206"/>
      <c r="F30" s="397">
        <f t="shared" si="0"/>
        <v>0</v>
      </c>
      <c r="G30" s="397">
        <f t="shared" si="1"/>
        <v>0</v>
      </c>
      <c r="H30" s="468" t="str">
        <f t="shared" si="2"/>
        <v>否</v>
      </c>
      <c r="I30" s="179" t="str">
        <f t="shared" si="3"/>
        <v>项</v>
      </c>
    </row>
    <row r="31" s="181" customFormat="1" ht="36" customHeight="1" spans="1:9">
      <c r="A31" s="219">
        <v>2070904</v>
      </c>
      <c r="B31" s="341" t="s">
        <v>1251</v>
      </c>
      <c r="C31" s="206"/>
      <c r="D31" s="206"/>
      <c r="E31" s="206"/>
      <c r="F31" s="397">
        <f t="shared" si="0"/>
        <v>0</v>
      </c>
      <c r="G31" s="397">
        <f t="shared" si="1"/>
        <v>0</v>
      </c>
      <c r="H31" s="468" t="str">
        <f t="shared" si="2"/>
        <v>否</v>
      </c>
      <c r="I31" s="179" t="str">
        <f t="shared" si="3"/>
        <v>项</v>
      </c>
    </row>
    <row r="32" s="181" customFormat="1" ht="36" customHeight="1" spans="1:9">
      <c r="A32" s="219">
        <v>2070999</v>
      </c>
      <c r="B32" s="341" t="s">
        <v>1252</v>
      </c>
      <c r="C32" s="206"/>
      <c r="D32" s="206"/>
      <c r="E32" s="206"/>
      <c r="F32" s="397">
        <f t="shared" si="0"/>
        <v>0</v>
      </c>
      <c r="G32" s="397">
        <f t="shared" si="1"/>
        <v>0</v>
      </c>
      <c r="H32" s="468" t="str">
        <f t="shared" si="2"/>
        <v>否</v>
      </c>
      <c r="I32" s="179" t="str">
        <f t="shared" si="3"/>
        <v>项</v>
      </c>
    </row>
    <row r="33" s="182" customFormat="1" ht="36" customHeight="1" spans="1:9">
      <c r="A33" s="219">
        <v>20710</v>
      </c>
      <c r="B33" s="373" t="s">
        <v>1253</v>
      </c>
      <c r="C33" s="147">
        <f>SUM(C34:C35)</f>
        <v>0</v>
      </c>
      <c r="D33" s="147">
        <f>SUM(D34:D35)</f>
        <v>0</v>
      </c>
      <c r="E33" s="206">
        <f>SUM(E34:E35)</f>
        <v>0</v>
      </c>
      <c r="F33" s="397">
        <f t="shared" si="0"/>
        <v>0</v>
      </c>
      <c r="G33" s="397">
        <f t="shared" si="1"/>
        <v>0</v>
      </c>
      <c r="H33" s="468" t="str">
        <f t="shared" si="2"/>
        <v>否</v>
      </c>
      <c r="I33" s="179" t="str">
        <f t="shared" si="3"/>
        <v>款</v>
      </c>
    </row>
    <row r="34" s="181" customFormat="1" ht="36" customHeight="1" spans="1:9">
      <c r="A34" s="219">
        <v>2071001</v>
      </c>
      <c r="B34" s="341" t="s">
        <v>1254</v>
      </c>
      <c r="C34" s="206"/>
      <c r="D34" s="206"/>
      <c r="E34" s="206"/>
      <c r="F34" s="397">
        <f t="shared" si="0"/>
        <v>0</v>
      </c>
      <c r="G34" s="397">
        <f t="shared" si="1"/>
        <v>0</v>
      </c>
      <c r="H34" s="468" t="str">
        <f t="shared" si="2"/>
        <v>否</v>
      </c>
      <c r="I34" s="179" t="str">
        <f t="shared" si="3"/>
        <v>项</v>
      </c>
    </row>
    <row r="35" s="181" customFormat="1" ht="36" customHeight="1" spans="1:9">
      <c r="A35" s="219">
        <v>2071099</v>
      </c>
      <c r="B35" s="341" t="s">
        <v>1255</v>
      </c>
      <c r="C35" s="206"/>
      <c r="D35" s="206"/>
      <c r="E35" s="206"/>
      <c r="F35" s="397">
        <f t="shared" si="0"/>
        <v>0</v>
      </c>
      <c r="G35" s="397">
        <f t="shared" si="1"/>
        <v>0</v>
      </c>
      <c r="H35" s="468" t="str">
        <f t="shared" si="2"/>
        <v>否</v>
      </c>
      <c r="I35" s="179" t="str">
        <f t="shared" si="3"/>
        <v>项</v>
      </c>
    </row>
    <row r="36" s="181" customFormat="1" ht="36" customHeight="1" spans="1:9">
      <c r="A36" s="215">
        <v>20798</v>
      </c>
      <c r="B36" s="373" t="s">
        <v>1226</v>
      </c>
      <c r="C36" s="206">
        <f>SUM(C37:C42)</f>
        <v>0</v>
      </c>
      <c r="D36" s="206">
        <f>SUM(D37:D42)</f>
        <v>0</v>
      </c>
      <c r="E36" s="206">
        <f>SUM(E37:E42)</f>
        <v>0</v>
      </c>
      <c r="F36" s="397">
        <f t="shared" si="0"/>
        <v>0</v>
      </c>
      <c r="G36" s="397">
        <f t="shared" si="1"/>
        <v>0</v>
      </c>
      <c r="H36" s="468" t="str">
        <f t="shared" si="2"/>
        <v>否</v>
      </c>
      <c r="I36" s="179" t="str">
        <f t="shared" si="3"/>
        <v>款</v>
      </c>
    </row>
    <row r="37" s="181" customFormat="1" ht="36" customHeight="1" spans="1:9">
      <c r="A37" s="215">
        <v>2079801</v>
      </c>
      <c r="B37" s="341" t="s">
        <v>1256</v>
      </c>
      <c r="C37" s="206"/>
      <c r="D37" s="206"/>
      <c r="E37" s="206"/>
      <c r="F37" s="397">
        <f t="shared" si="0"/>
        <v>0</v>
      </c>
      <c r="G37" s="397">
        <f t="shared" si="1"/>
        <v>0</v>
      </c>
      <c r="H37" s="468" t="str">
        <f t="shared" si="2"/>
        <v>否</v>
      </c>
      <c r="I37" s="179" t="str">
        <f t="shared" si="3"/>
        <v>项</v>
      </c>
    </row>
    <row r="38" s="181" customFormat="1" ht="36" customHeight="1" spans="1:9">
      <c r="A38" s="215">
        <v>2079802</v>
      </c>
      <c r="B38" s="341" t="s">
        <v>1257</v>
      </c>
      <c r="C38" s="206"/>
      <c r="D38" s="206"/>
      <c r="E38" s="206"/>
      <c r="F38" s="397">
        <f t="shared" si="0"/>
        <v>0</v>
      </c>
      <c r="G38" s="397">
        <f t="shared" si="1"/>
        <v>0</v>
      </c>
      <c r="H38" s="468" t="str">
        <f t="shared" si="2"/>
        <v>否</v>
      </c>
      <c r="I38" s="179" t="str">
        <f t="shared" si="3"/>
        <v>项</v>
      </c>
    </row>
    <row r="39" s="181" customFormat="1" ht="36" customHeight="1" spans="1:9">
      <c r="A39" s="215">
        <v>2079803</v>
      </c>
      <c r="B39" s="341" t="s">
        <v>1258</v>
      </c>
      <c r="C39" s="206"/>
      <c r="D39" s="206"/>
      <c r="E39" s="206"/>
      <c r="F39" s="397">
        <f t="shared" si="0"/>
        <v>0</v>
      </c>
      <c r="G39" s="397">
        <f t="shared" si="1"/>
        <v>0</v>
      </c>
      <c r="H39" s="468" t="str">
        <f t="shared" si="2"/>
        <v>否</v>
      </c>
      <c r="I39" s="179" t="str">
        <f t="shared" si="3"/>
        <v>项</v>
      </c>
    </row>
    <row r="40" s="181" customFormat="1" ht="36" customHeight="1" spans="1:9">
      <c r="A40" s="215">
        <v>2079804</v>
      </c>
      <c r="B40" s="341" t="s">
        <v>1259</v>
      </c>
      <c r="C40" s="206"/>
      <c r="D40" s="206"/>
      <c r="E40" s="206"/>
      <c r="F40" s="397">
        <f t="shared" si="0"/>
        <v>0</v>
      </c>
      <c r="G40" s="397">
        <f t="shared" si="1"/>
        <v>0</v>
      </c>
      <c r="H40" s="468" t="str">
        <f t="shared" si="2"/>
        <v>否</v>
      </c>
      <c r="I40" s="179" t="str">
        <f t="shared" si="3"/>
        <v>项</v>
      </c>
    </row>
    <row r="41" s="181" customFormat="1" ht="36" customHeight="1" spans="1:9">
      <c r="A41" s="215">
        <v>2079805</v>
      </c>
      <c r="B41" s="341" t="s">
        <v>1260</v>
      </c>
      <c r="C41" s="206"/>
      <c r="D41" s="206"/>
      <c r="E41" s="206"/>
      <c r="F41" s="397">
        <f t="shared" si="0"/>
        <v>0</v>
      </c>
      <c r="G41" s="397">
        <f t="shared" si="1"/>
        <v>0</v>
      </c>
      <c r="H41" s="468" t="str">
        <f t="shared" si="2"/>
        <v>否</v>
      </c>
      <c r="I41" s="179" t="str">
        <f t="shared" si="3"/>
        <v>项</v>
      </c>
    </row>
    <row r="42" s="181" customFormat="1" ht="36" customHeight="1" spans="1:9">
      <c r="A42" s="215">
        <v>2079899</v>
      </c>
      <c r="B42" s="341" t="s">
        <v>1261</v>
      </c>
      <c r="C42" s="206"/>
      <c r="D42" s="206"/>
      <c r="E42" s="206"/>
      <c r="F42" s="397">
        <f t="shared" si="0"/>
        <v>0</v>
      </c>
      <c r="G42" s="397">
        <f t="shared" si="1"/>
        <v>0</v>
      </c>
      <c r="H42" s="468" t="str">
        <f t="shared" si="2"/>
        <v>否</v>
      </c>
      <c r="I42" s="179" t="str">
        <f t="shared" si="3"/>
        <v>项</v>
      </c>
    </row>
    <row r="43" s="181" customFormat="1" ht="36" customHeight="1" spans="1:9">
      <c r="A43" s="340" t="s">
        <v>1262</v>
      </c>
      <c r="B43" s="469" t="s">
        <v>1263</v>
      </c>
      <c r="C43" s="339">
        <f>C44</f>
        <v>0</v>
      </c>
      <c r="D43" s="339">
        <f>D44</f>
        <v>0</v>
      </c>
      <c r="E43" s="339">
        <f>E44</f>
        <v>0</v>
      </c>
      <c r="F43" s="389">
        <f t="shared" si="0"/>
        <v>0</v>
      </c>
      <c r="G43" s="389">
        <f t="shared" si="1"/>
        <v>0</v>
      </c>
      <c r="H43" s="468" t="str">
        <f t="shared" si="2"/>
        <v>是</v>
      </c>
      <c r="I43" s="179" t="str">
        <f t="shared" si="3"/>
        <v>类</v>
      </c>
    </row>
    <row r="44" s="181" customFormat="1" ht="36" customHeight="1" spans="1:9">
      <c r="A44" s="215">
        <v>20898</v>
      </c>
      <c r="B44" s="373" t="s">
        <v>1226</v>
      </c>
      <c r="C44" s="206">
        <f>SUM(C45:C47)</f>
        <v>0</v>
      </c>
      <c r="D44" s="206">
        <f>SUM(D45:D47)</f>
        <v>0</v>
      </c>
      <c r="E44" s="206">
        <f>SUM(E45:E47)</f>
        <v>0</v>
      </c>
      <c r="F44" s="397">
        <f t="shared" ref="F44:F57" si="4">IFERROR(IF(C44&lt;0,"",IFERROR(E44/C44,0))*100,0)</f>
        <v>0</v>
      </c>
      <c r="G44" s="397">
        <f t="shared" ref="G44:G57" si="5">IFERROR(IF(D44&lt;0,"",IFERROR(E44/D44,0))*100,0)</f>
        <v>0</v>
      </c>
      <c r="H44" s="468" t="str">
        <f t="shared" ref="H44:H69" si="6">IF(LEN(A44)=3,"是",IF(B44&lt;&gt;"",IF(SUM(C44:E44)&lt;&gt;0,"是","否"),"是"))</f>
        <v>否</v>
      </c>
      <c r="I44" s="179" t="str">
        <f t="shared" ref="I44:I69" si="7">IF(LEN(A44)=3,"类",IF(LEN(A44)=5,"款","项"))</f>
        <v>款</v>
      </c>
    </row>
    <row r="45" s="181" customFormat="1" ht="36" customHeight="1" spans="1:9">
      <c r="A45" s="215">
        <v>2089801</v>
      </c>
      <c r="B45" s="341" t="s">
        <v>1264</v>
      </c>
      <c r="C45" s="206"/>
      <c r="D45" s="206"/>
      <c r="E45" s="206"/>
      <c r="F45" s="397">
        <f t="shared" si="4"/>
        <v>0</v>
      </c>
      <c r="G45" s="397">
        <f t="shared" si="5"/>
        <v>0</v>
      </c>
      <c r="H45" s="468" t="str">
        <f t="shared" si="6"/>
        <v>否</v>
      </c>
      <c r="I45" s="179" t="str">
        <f t="shared" si="7"/>
        <v>项</v>
      </c>
    </row>
    <row r="46" s="181" customFormat="1" ht="36" customHeight="1" spans="1:9">
      <c r="A46" s="215">
        <v>2089802</v>
      </c>
      <c r="B46" s="341" t="s">
        <v>1265</v>
      </c>
      <c r="C46" s="206"/>
      <c r="D46" s="206"/>
      <c r="E46" s="206"/>
      <c r="F46" s="397">
        <f t="shared" si="4"/>
        <v>0</v>
      </c>
      <c r="G46" s="397">
        <f t="shared" si="5"/>
        <v>0</v>
      </c>
      <c r="H46" s="468" t="str">
        <f t="shared" si="6"/>
        <v>否</v>
      </c>
      <c r="I46" s="179" t="str">
        <f t="shared" si="7"/>
        <v>项</v>
      </c>
    </row>
    <row r="47" s="181" customFormat="1" ht="36" customHeight="1" spans="1:9">
      <c r="A47" s="215">
        <v>2089899</v>
      </c>
      <c r="B47" s="341" t="s">
        <v>1266</v>
      </c>
      <c r="C47" s="206"/>
      <c r="D47" s="206"/>
      <c r="E47" s="206"/>
      <c r="F47" s="397">
        <f t="shared" si="4"/>
        <v>0</v>
      </c>
      <c r="G47" s="397">
        <f t="shared" si="5"/>
        <v>0</v>
      </c>
      <c r="H47" s="468" t="str">
        <f t="shared" si="6"/>
        <v>否</v>
      </c>
      <c r="I47" s="179" t="str">
        <f t="shared" si="7"/>
        <v>项</v>
      </c>
    </row>
    <row r="48" s="181" customFormat="1" ht="36" customHeight="1" spans="1:9">
      <c r="A48" s="340">
        <v>210</v>
      </c>
      <c r="B48" s="469" t="s">
        <v>1267</v>
      </c>
      <c r="C48" s="471">
        <f>C49</f>
        <v>0</v>
      </c>
      <c r="D48" s="471">
        <f>D49</f>
        <v>0</v>
      </c>
      <c r="E48" s="471">
        <f>E49</f>
        <v>0</v>
      </c>
      <c r="F48" s="389">
        <f t="shared" si="4"/>
        <v>0</v>
      </c>
      <c r="G48" s="389">
        <f t="shared" si="5"/>
        <v>0</v>
      </c>
      <c r="H48" s="468" t="str">
        <f t="shared" si="6"/>
        <v>是</v>
      </c>
      <c r="I48" s="179" t="str">
        <f t="shared" si="7"/>
        <v>类</v>
      </c>
    </row>
    <row r="49" s="181" customFormat="1" ht="36" customHeight="1" spans="1:9">
      <c r="A49" s="215">
        <v>21098</v>
      </c>
      <c r="B49" s="373" t="s">
        <v>1226</v>
      </c>
      <c r="C49" s="339">
        <f>SUM(C50:C54)</f>
        <v>0</v>
      </c>
      <c r="D49" s="339">
        <f>SUM(D50:D54)</f>
        <v>0</v>
      </c>
      <c r="E49" s="339">
        <f>SUM(E50:E54)</f>
        <v>0</v>
      </c>
      <c r="F49" s="393">
        <f t="shared" si="4"/>
        <v>0</v>
      </c>
      <c r="G49" s="393">
        <f t="shared" si="5"/>
        <v>0</v>
      </c>
      <c r="H49" s="468" t="str">
        <f t="shared" si="6"/>
        <v>否</v>
      </c>
      <c r="I49" s="179" t="str">
        <f t="shared" si="7"/>
        <v>款</v>
      </c>
    </row>
    <row r="50" s="181" customFormat="1" ht="36" customHeight="1" spans="1:9">
      <c r="A50" s="215">
        <v>2109801</v>
      </c>
      <c r="B50" s="341" t="s">
        <v>1268</v>
      </c>
      <c r="C50" s="206"/>
      <c r="D50" s="206"/>
      <c r="E50" s="206"/>
      <c r="F50" s="397">
        <f t="shared" si="4"/>
        <v>0</v>
      </c>
      <c r="G50" s="397">
        <f t="shared" si="5"/>
        <v>0</v>
      </c>
      <c r="H50" s="468" t="str">
        <f t="shared" si="6"/>
        <v>否</v>
      </c>
      <c r="I50" s="179" t="str">
        <f t="shared" si="7"/>
        <v>项</v>
      </c>
    </row>
    <row r="51" s="181" customFormat="1" ht="36" customHeight="1" spans="1:9">
      <c r="A51" s="215">
        <v>2109802</v>
      </c>
      <c r="B51" s="341" t="s">
        <v>1269</v>
      </c>
      <c r="C51" s="206"/>
      <c r="D51" s="206"/>
      <c r="E51" s="206"/>
      <c r="F51" s="397">
        <f t="shared" si="4"/>
        <v>0</v>
      </c>
      <c r="G51" s="397">
        <f t="shared" si="5"/>
        <v>0</v>
      </c>
      <c r="H51" s="468" t="str">
        <f t="shared" si="6"/>
        <v>否</v>
      </c>
      <c r="I51" s="179" t="str">
        <f t="shared" si="7"/>
        <v>项</v>
      </c>
    </row>
    <row r="52" s="181" customFormat="1" ht="36" customHeight="1" spans="1:9">
      <c r="A52" s="215">
        <v>2109803</v>
      </c>
      <c r="B52" s="341" t="s">
        <v>1270</v>
      </c>
      <c r="C52" s="206"/>
      <c r="D52" s="206"/>
      <c r="E52" s="206"/>
      <c r="F52" s="397">
        <f t="shared" si="4"/>
        <v>0</v>
      </c>
      <c r="G52" s="397">
        <f t="shared" si="5"/>
        <v>0</v>
      </c>
      <c r="H52" s="468" t="str">
        <f t="shared" si="6"/>
        <v>否</v>
      </c>
      <c r="I52" s="179" t="str">
        <f t="shared" si="7"/>
        <v>项</v>
      </c>
    </row>
    <row r="53" s="181" customFormat="1" ht="36" customHeight="1" spans="1:9">
      <c r="A53" s="215">
        <v>2109804</v>
      </c>
      <c r="B53" s="341" t="s">
        <v>718</v>
      </c>
      <c r="C53" s="206"/>
      <c r="D53" s="206"/>
      <c r="E53" s="206"/>
      <c r="F53" s="397">
        <f t="shared" si="4"/>
        <v>0</v>
      </c>
      <c r="G53" s="397">
        <f t="shared" si="5"/>
        <v>0</v>
      </c>
      <c r="H53" s="468" t="str">
        <f t="shared" si="6"/>
        <v>否</v>
      </c>
      <c r="I53" s="179" t="str">
        <f t="shared" si="7"/>
        <v>项</v>
      </c>
    </row>
    <row r="54" s="181" customFormat="1" ht="36" customHeight="1" spans="1:9">
      <c r="A54" s="215">
        <v>2109899</v>
      </c>
      <c r="B54" s="341" t="s">
        <v>1271</v>
      </c>
      <c r="C54" s="206"/>
      <c r="D54" s="206"/>
      <c r="E54" s="206"/>
      <c r="F54" s="397">
        <f t="shared" si="4"/>
        <v>0</v>
      </c>
      <c r="G54" s="397">
        <f t="shared" si="5"/>
        <v>0</v>
      </c>
      <c r="H54" s="468" t="str">
        <f t="shared" si="6"/>
        <v>否</v>
      </c>
      <c r="I54" s="179" t="str">
        <f t="shared" si="7"/>
        <v>项</v>
      </c>
    </row>
    <row r="55" s="181" customFormat="1" ht="36" customHeight="1" spans="1:9">
      <c r="A55" s="340" t="s">
        <v>1272</v>
      </c>
      <c r="B55" s="469" t="s">
        <v>1273</v>
      </c>
      <c r="C55" s="216">
        <f>SUM(C56,C61,C66)</f>
        <v>0</v>
      </c>
      <c r="D55" s="216">
        <f>SUM(D56,D61,D66)</f>
        <v>0</v>
      </c>
      <c r="E55" s="471">
        <f>SUM(E56,E61,E66)</f>
        <v>0</v>
      </c>
      <c r="F55" s="389">
        <f t="shared" si="4"/>
        <v>0</v>
      </c>
      <c r="G55" s="389">
        <f t="shared" si="5"/>
        <v>0</v>
      </c>
      <c r="H55" s="468" t="str">
        <f t="shared" si="6"/>
        <v>是</v>
      </c>
      <c r="I55" s="179" t="str">
        <f t="shared" si="7"/>
        <v>类</v>
      </c>
    </row>
    <row r="56" s="181" customFormat="1" ht="36" customHeight="1" spans="1:9">
      <c r="A56" s="219">
        <v>21160</v>
      </c>
      <c r="B56" s="373" t="s">
        <v>1274</v>
      </c>
      <c r="C56" s="147">
        <f>SUM(C57:C60)</f>
        <v>0</v>
      </c>
      <c r="D56" s="147">
        <f>SUM(D57:D60)</f>
        <v>0</v>
      </c>
      <c r="E56" s="339">
        <f>SUM(E57:E60)</f>
        <v>0</v>
      </c>
      <c r="F56" s="393">
        <f t="shared" si="4"/>
        <v>0</v>
      </c>
      <c r="G56" s="393">
        <f t="shared" si="5"/>
        <v>0</v>
      </c>
      <c r="H56" s="468" t="str">
        <f t="shared" si="6"/>
        <v>否</v>
      </c>
      <c r="I56" s="179" t="str">
        <f t="shared" si="7"/>
        <v>款</v>
      </c>
    </row>
    <row r="57" s="181" customFormat="1" ht="36" customHeight="1" spans="1:9">
      <c r="A57" s="215">
        <v>2116001</v>
      </c>
      <c r="B57" s="341" t="s">
        <v>1275</v>
      </c>
      <c r="C57" s="206"/>
      <c r="D57" s="206"/>
      <c r="E57" s="206"/>
      <c r="F57" s="397">
        <f t="shared" si="4"/>
        <v>0</v>
      </c>
      <c r="G57" s="397">
        <f t="shared" si="5"/>
        <v>0</v>
      </c>
      <c r="H57" s="468" t="str">
        <f t="shared" si="6"/>
        <v>否</v>
      </c>
      <c r="I57" s="179" t="str">
        <f t="shared" si="7"/>
        <v>项</v>
      </c>
    </row>
    <row r="58" s="181" customFormat="1" ht="36" customHeight="1" spans="1:9">
      <c r="A58" s="215">
        <v>2116002</v>
      </c>
      <c r="B58" s="341" t="s">
        <v>1276</v>
      </c>
      <c r="C58" s="206"/>
      <c r="D58" s="206"/>
      <c r="E58" s="206"/>
      <c r="F58" s="397">
        <f t="shared" ref="F58:F121" si="8">IFERROR(IF(C58&lt;0,"",IFERROR(E58/C58,0))*100,0)</f>
        <v>0</v>
      </c>
      <c r="G58" s="397">
        <f t="shared" ref="G58:G121" si="9">IFERROR(IF(D58&lt;0,"",IFERROR(E58/D58,0))*100,0)</f>
        <v>0</v>
      </c>
      <c r="H58" s="468" t="str">
        <f t="shared" si="6"/>
        <v>否</v>
      </c>
      <c r="I58" s="179" t="str">
        <f t="shared" si="7"/>
        <v>项</v>
      </c>
    </row>
    <row r="59" s="181" customFormat="1" ht="36" customHeight="1" spans="1:9">
      <c r="A59" s="215">
        <v>2116003</v>
      </c>
      <c r="B59" s="341" t="s">
        <v>1277</v>
      </c>
      <c r="C59" s="206"/>
      <c r="D59" s="206"/>
      <c r="E59" s="206"/>
      <c r="F59" s="397">
        <f t="shared" si="8"/>
        <v>0</v>
      </c>
      <c r="G59" s="397">
        <f t="shared" si="9"/>
        <v>0</v>
      </c>
      <c r="H59" s="468" t="str">
        <f t="shared" si="6"/>
        <v>否</v>
      </c>
      <c r="I59" s="179" t="str">
        <f t="shared" si="7"/>
        <v>项</v>
      </c>
    </row>
    <row r="60" s="181" customFormat="1" ht="36" customHeight="1" spans="1:9">
      <c r="A60" s="215">
        <v>2116099</v>
      </c>
      <c r="B60" s="341" t="s">
        <v>1278</v>
      </c>
      <c r="C60" s="206"/>
      <c r="D60" s="206"/>
      <c r="E60" s="206"/>
      <c r="F60" s="397">
        <f t="shared" si="8"/>
        <v>0</v>
      </c>
      <c r="G60" s="397">
        <f t="shared" si="9"/>
        <v>0</v>
      </c>
      <c r="H60" s="468" t="str">
        <f t="shared" si="6"/>
        <v>否</v>
      </c>
      <c r="I60" s="179" t="str">
        <f t="shared" si="7"/>
        <v>项</v>
      </c>
    </row>
    <row r="61" s="181" customFormat="1" ht="36" customHeight="1" spans="1:9">
      <c r="A61" s="215">
        <v>21161</v>
      </c>
      <c r="B61" s="373" t="s">
        <v>1279</v>
      </c>
      <c r="C61" s="206">
        <f>SUM(C62:C65)</f>
        <v>0</v>
      </c>
      <c r="D61" s="206">
        <f>SUM(D62:D65)</f>
        <v>0</v>
      </c>
      <c r="E61" s="206">
        <f>SUM(E62:E65)</f>
        <v>0</v>
      </c>
      <c r="F61" s="397">
        <f t="shared" si="8"/>
        <v>0</v>
      </c>
      <c r="G61" s="397">
        <f t="shared" si="9"/>
        <v>0</v>
      </c>
      <c r="H61" s="468" t="str">
        <f t="shared" si="6"/>
        <v>否</v>
      </c>
      <c r="I61" s="179" t="str">
        <f t="shared" si="7"/>
        <v>款</v>
      </c>
    </row>
    <row r="62" s="182" customFormat="1" ht="36" customHeight="1" spans="1:9">
      <c r="A62" s="215">
        <v>2116101</v>
      </c>
      <c r="B62" s="341" t="s">
        <v>1280</v>
      </c>
      <c r="C62" s="206"/>
      <c r="D62" s="206"/>
      <c r="E62" s="206"/>
      <c r="F62" s="397">
        <f t="shared" si="8"/>
        <v>0</v>
      </c>
      <c r="G62" s="397">
        <f t="shared" si="9"/>
        <v>0</v>
      </c>
      <c r="H62" s="468" t="str">
        <f t="shared" si="6"/>
        <v>否</v>
      </c>
      <c r="I62" s="179" t="str">
        <f t="shared" si="7"/>
        <v>项</v>
      </c>
    </row>
    <row r="63" s="181" customFormat="1" ht="36" customHeight="1" spans="1:9">
      <c r="A63" s="215">
        <v>2116102</v>
      </c>
      <c r="B63" s="341" t="s">
        <v>1281</v>
      </c>
      <c r="C63" s="206"/>
      <c r="D63" s="206"/>
      <c r="E63" s="206"/>
      <c r="F63" s="397">
        <f t="shared" si="8"/>
        <v>0</v>
      </c>
      <c r="G63" s="397">
        <f t="shared" si="9"/>
        <v>0</v>
      </c>
      <c r="H63" s="468" t="str">
        <f t="shared" si="6"/>
        <v>否</v>
      </c>
      <c r="I63" s="179" t="str">
        <f t="shared" si="7"/>
        <v>项</v>
      </c>
    </row>
    <row r="64" s="181" customFormat="1" ht="36" customHeight="1" spans="1:9">
      <c r="A64" s="215">
        <v>2116103</v>
      </c>
      <c r="B64" s="341" t="s">
        <v>1282</v>
      </c>
      <c r="C64" s="206"/>
      <c r="D64" s="206"/>
      <c r="E64" s="206"/>
      <c r="F64" s="397">
        <f t="shared" si="8"/>
        <v>0</v>
      </c>
      <c r="G64" s="397">
        <f t="shared" si="9"/>
        <v>0</v>
      </c>
      <c r="H64" s="468" t="str">
        <f t="shared" si="6"/>
        <v>否</v>
      </c>
      <c r="I64" s="179" t="str">
        <f t="shared" si="7"/>
        <v>项</v>
      </c>
    </row>
    <row r="65" s="182" customFormat="1" ht="36" customHeight="1" spans="1:9">
      <c r="A65" s="215">
        <v>2116104</v>
      </c>
      <c r="B65" s="341" t="s">
        <v>1283</v>
      </c>
      <c r="C65" s="206"/>
      <c r="D65" s="206"/>
      <c r="E65" s="206"/>
      <c r="F65" s="397">
        <f t="shared" si="8"/>
        <v>0</v>
      </c>
      <c r="G65" s="397">
        <f t="shared" si="9"/>
        <v>0</v>
      </c>
      <c r="H65" s="468" t="str">
        <f t="shared" si="6"/>
        <v>否</v>
      </c>
      <c r="I65" s="179" t="str">
        <f t="shared" si="7"/>
        <v>项</v>
      </c>
    </row>
    <row r="66" s="182" customFormat="1" ht="36" customHeight="1" spans="1:9">
      <c r="A66" s="215">
        <v>21198</v>
      </c>
      <c r="B66" s="373" t="s">
        <v>1226</v>
      </c>
      <c r="C66" s="339">
        <f>SUM(C67:C70)</f>
        <v>0</v>
      </c>
      <c r="D66" s="339">
        <f>SUM(D67:D70)</f>
        <v>0</v>
      </c>
      <c r="E66" s="339">
        <f>SUM(E67:E70)</f>
        <v>0</v>
      </c>
      <c r="F66" s="393">
        <f t="shared" si="8"/>
        <v>0</v>
      </c>
      <c r="G66" s="393">
        <f t="shared" si="9"/>
        <v>0</v>
      </c>
      <c r="H66" s="468" t="str">
        <f t="shared" si="6"/>
        <v>否</v>
      </c>
      <c r="I66" s="179" t="str">
        <f t="shared" si="7"/>
        <v>款</v>
      </c>
    </row>
    <row r="67" s="182" customFormat="1" ht="36" customHeight="1" spans="1:9">
      <c r="A67" s="215">
        <v>2119801</v>
      </c>
      <c r="B67" s="341" t="s">
        <v>1284</v>
      </c>
      <c r="C67" s="206"/>
      <c r="D67" s="206"/>
      <c r="E67" s="206"/>
      <c r="F67" s="397">
        <f t="shared" si="8"/>
        <v>0</v>
      </c>
      <c r="G67" s="397">
        <f t="shared" si="9"/>
        <v>0</v>
      </c>
      <c r="H67" s="468" t="str">
        <f t="shared" si="6"/>
        <v>否</v>
      </c>
      <c r="I67" s="179" t="str">
        <f t="shared" si="7"/>
        <v>项</v>
      </c>
    </row>
    <row r="68" s="182" customFormat="1" ht="36" customHeight="1" spans="1:9">
      <c r="A68" s="215">
        <v>2119802</v>
      </c>
      <c r="B68" s="341" t="s">
        <v>1285</v>
      </c>
      <c r="C68" s="206"/>
      <c r="D68" s="206"/>
      <c r="E68" s="206"/>
      <c r="F68" s="397">
        <f t="shared" si="8"/>
        <v>0</v>
      </c>
      <c r="G68" s="397">
        <f t="shared" si="9"/>
        <v>0</v>
      </c>
      <c r="H68" s="468" t="str">
        <f t="shared" si="6"/>
        <v>否</v>
      </c>
      <c r="I68" s="179" t="str">
        <f t="shared" si="7"/>
        <v>项</v>
      </c>
    </row>
    <row r="69" s="182" customFormat="1" ht="36" customHeight="1" spans="1:9">
      <c r="A69" s="215">
        <v>2119803</v>
      </c>
      <c r="B69" s="341" t="s">
        <v>1286</v>
      </c>
      <c r="C69" s="206"/>
      <c r="D69" s="206"/>
      <c r="E69" s="206"/>
      <c r="F69" s="397">
        <f t="shared" si="8"/>
        <v>0</v>
      </c>
      <c r="G69" s="397">
        <f t="shared" si="9"/>
        <v>0</v>
      </c>
      <c r="H69" s="468" t="str">
        <f t="shared" si="6"/>
        <v>否</v>
      </c>
      <c r="I69" s="179" t="str">
        <f t="shared" si="7"/>
        <v>项</v>
      </c>
    </row>
    <row r="70" s="182" customFormat="1" ht="36" customHeight="1" spans="1:9">
      <c r="A70" s="215">
        <v>2119899</v>
      </c>
      <c r="B70" s="341" t="s">
        <v>1287</v>
      </c>
      <c r="C70" s="206"/>
      <c r="D70" s="206"/>
      <c r="E70" s="206"/>
      <c r="F70" s="397">
        <f t="shared" si="8"/>
        <v>0</v>
      </c>
      <c r="G70" s="397">
        <f t="shared" si="9"/>
        <v>0</v>
      </c>
      <c r="H70" s="468" t="str">
        <f t="shared" ref="H70:H133" si="10">IF(LEN(A70)=3,"是",IF(B70&lt;&gt;"",IF(SUM(C70:E70)&lt;&gt;0,"是","否"),"是"))</f>
        <v>否</v>
      </c>
      <c r="I70" s="179" t="str">
        <f t="shared" ref="I70:I133" si="11">IF(LEN(A70)=3,"类",IF(LEN(A70)=5,"款","项"))</f>
        <v>项</v>
      </c>
    </row>
    <row r="71" s="181" customFormat="1" ht="36" customHeight="1" spans="1:9">
      <c r="A71" s="340" t="s">
        <v>1288</v>
      </c>
      <c r="B71" s="469" t="s">
        <v>1289</v>
      </c>
      <c r="C71" s="216">
        <f>SUM(C72,C88,C92,C93,C99,C103,C107,C111,C117,C120,C129)</f>
        <v>25804</v>
      </c>
      <c r="D71" s="216">
        <f>SUM(D72,D88,D92,D93,D99,D103,D107,D111,D117,D120,D129)</f>
        <v>16724</v>
      </c>
      <c r="E71" s="471">
        <f>SUM(E72,E88,E92,E93,E99,E103,E107,E111,E117,E120,E129)</f>
        <v>35424</v>
      </c>
      <c r="F71" s="389">
        <f t="shared" si="8"/>
        <v>137.281041698961</v>
      </c>
      <c r="G71" s="389">
        <f t="shared" si="9"/>
        <v>211.815355178187</v>
      </c>
      <c r="H71" s="468" t="str">
        <f t="shared" si="10"/>
        <v>是</v>
      </c>
      <c r="I71" s="179" t="str">
        <f t="shared" si="11"/>
        <v>类</v>
      </c>
    </row>
    <row r="72" s="181" customFormat="1" ht="36" customHeight="1" spans="1:9">
      <c r="A72" s="219">
        <v>21208</v>
      </c>
      <c r="B72" s="373" t="s">
        <v>1290</v>
      </c>
      <c r="C72" s="147">
        <f>SUM(C73:C87)</f>
        <v>25804</v>
      </c>
      <c r="D72" s="147">
        <f>SUM(D73:D87)</f>
        <v>15978</v>
      </c>
      <c r="E72" s="339">
        <f>SUM(E73:E87)</f>
        <v>30339</v>
      </c>
      <c r="F72" s="393">
        <f t="shared" si="8"/>
        <v>117.574794605488</v>
      </c>
      <c r="G72" s="393">
        <f t="shared" si="9"/>
        <v>189.879834772813</v>
      </c>
      <c r="H72" s="468" t="str">
        <f t="shared" si="10"/>
        <v>是</v>
      </c>
      <c r="I72" s="179" t="str">
        <f t="shared" si="11"/>
        <v>款</v>
      </c>
    </row>
    <row r="73" s="181" customFormat="1" ht="36" customHeight="1" spans="1:9">
      <c r="A73" s="219">
        <v>2120801</v>
      </c>
      <c r="B73" s="341" t="s">
        <v>1291</v>
      </c>
      <c r="C73" s="206">
        <v>9771</v>
      </c>
      <c r="D73" s="147">
        <v>7000</v>
      </c>
      <c r="E73" s="206">
        <v>8276</v>
      </c>
      <c r="F73" s="397">
        <f t="shared" si="8"/>
        <v>84.6996213284208</v>
      </c>
      <c r="G73" s="397">
        <f t="shared" si="9"/>
        <v>118.228571428571</v>
      </c>
      <c r="H73" s="468" t="str">
        <f t="shared" si="10"/>
        <v>是</v>
      </c>
      <c r="I73" s="179" t="str">
        <f t="shared" si="11"/>
        <v>项</v>
      </c>
    </row>
    <row r="74" s="181" customFormat="1" ht="36" customHeight="1" spans="1:9">
      <c r="A74" s="219">
        <v>2120802</v>
      </c>
      <c r="B74" s="341" t="s">
        <v>1292</v>
      </c>
      <c r="C74" s="206">
        <v>200</v>
      </c>
      <c r="D74" s="206"/>
      <c r="E74" s="206">
        <v>0</v>
      </c>
      <c r="F74" s="397">
        <f t="shared" si="8"/>
        <v>0</v>
      </c>
      <c r="G74" s="397">
        <f t="shared" si="9"/>
        <v>0</v>
      </c>
      <c r="H74" s="468" t="str">
        <f t="shared" si="10"/>
        <v>是</v>
      </c>
      <c r="I74" s="179" t="str">
        <f t="shared" si="11"/>
        <v>项</v>
      </c>
    </row>
    <row r="75" s="182" customFormat="1" ht="36" customHeight="1" spans="1:9">
      <c r="A75" s="219">
        <v>2120803</v>
      </c>
      <c r="B75" s="341" t="s">
        <v>1293</v>
      </c>
      <c r="C75" s="206"/>
      <c r="D75" s="206"/>
      <c r="E75" s="206">
        <v>0</v>
      </c>
      <c r="F75" s="397">
        <f t="shared" si="8"/>
        <v>0</v>
      </c>
      <c r="G75" s="397">
        <f t="shared" si="9"/>
        <v>0</v>
      </c>
      <c r="H75" s="468" t="str">
        <f t="shared" si="10"/>
        <v>否</v>
      </c>
      <c r="I75" s="179" t="str">
        <f t="shared" si="11"/>
        <v>项</v>
      </c>
    </row>
    <row r="76" ht="36" customHeight="1" spans="1:9">
      <c r="A76" s="219">
        <v>2120804</v>
      </c>
      <c r="B76" s="341" t="s">
        <v>1294</v>
      </c>
      <c r="C76" s="206"/>
      <c r="D76" s="206"/>
      <c r="E76" s="206">
        <v>0</v>
      </c>
      <c r="F76" s="397">
        <f t="shared" si="8"/>
        <v>0</v>
      </c>
      <c r="G76" s="397">
        <f t="shared" si="9"/>
        <v>0</v>
      </c>
      <c r="H76" s="468" t="str">
        <f t="shared" si="10"/>
        <v>否</v>
      </c>
      <c r="I76" s="179" t="str">
        <f t="shared" si="11"/>
        <v>项</v>
      </c>
    </row>
    <row r="77" s="181" customFormat="1" ht="36" customHeight="1" spans="1:9">
      <c r="A77" s="219">
        <v>2120805</v>
      </c>
      <c r="B77" s="341" t="s">
        <v>1295</v>
      </c>
      <c r="C77" s="206"/>
      <c r="D77" s="206"/>
      <c r="E77" s="206">
        <v>0</v>
      </c>
      <c r="F77" s="397">
        <f t="shared" si="8"/>
        <v>0</v>
      </c>
      <c r="G77" s="397">
        <f t="shared" si="9"/>
        <v>0</v>
      </c>
      <c r="H77" s="468" t="str">
        <f t="shared" si="10"/>
        <v>否</v>
      </c>
      <c r="I77" s="179" t="str">
        <f t="shared" si="11"/>
        <v>项</v>
      </c>
    </row>
    <row r="78" s="181" customFormat="1" ht="36" customHeight="1" spans="1:9">
      <c r="A78" s="219">
        <v>2120806</v>
      </c>
      <c r="B78" s="341" t="s">
        <v>1296</v>
      </c>
      <c r="C78" s="206"/>
      <c r="D78" s="206"/>
      <c r="E78" s="206">
        <v>0</v>
      </c>
      <c r="F78" s="397">
        <f t="shared" si="8"/>
        <v>0</v>
      </c>
      <c r="G78" s="397">
        <f t="shared" si="9"/>
        <v>0</v>
      </c>
      <c r="H78" s="468" t="str">
        <f t="shared" si="10"/>
        <v>否</v>
      </c>
      <c r="I78" s="179" t="str">
        <f t="shared" si="11"/>
        <v>项</v>
      </c>
    </row>
    <row r="79" s="181" customFormat="1" ht="36" customHeight="1" spans="1:9">
      <c r="A79" s="219">
        <v>2120807</v>
      </c>
      <c r="B79" s="341" t="s">
        <v>1297</v>
      </c>
      <c r="C79" s="206"/>
      <c r="D79" s="206"/>
      <c r="E79" s="206">
        <v>0</v>
      </c>
      <c r="F79" s="397">
        <f t="shared" si="8"/>
        <v>0</v>
      </c>
      <c r="G79" s="397">
        <f t="shared" si="9"/>
        <v>0</v>
      </c>
      <c r="H79" s="468" t="str">
        <f t="shared" si="10"/>
        <v>否</v>
      </c>
      <c r="I79" s="179" t="str">
        <f t="shared" si="11"/>
        <v>项</v>
      </c>
    </row>
    <row r="80" ht="36" customHeight="1" spans="1:9">
      <c r="A80" s="219">
        <v>2120809</v>
      </c>
      <c r="B80" s="341" t="s">
        <v>1298</v>
      </c>
      <c r="C80" s="206"/>
      <c r="D80" s="206"/>
      <c r="E80" s="206">
        <v>0</v>
      </c>
      <c r="F80" s="397">
        <f t="shared" si="8"/>
        <v>0</v>
      </c>
      <c r="G80" s="397">
        <f t="shared" si="9"/>
        <v>0</v>
      </c>
      <c r="H80" s="468" t="str">
        <f t="shared" si="10"/>
        <v>否</v>
      </c>
      <c r="I80" s="179" t="str">
        <f t="shared" si="11"/>
        <v>项</v>
      </c>
    </row>
    <row r="81" ht="36" customHeight="1" spans="1:9">
      <c r="A81" s="219">
        <v>2120810</v>
      </c>
      <c r="B81" s="341" t="s">
        <v>1299</v>
      </c>
      <c r="C81" s="206"/>
      <c r="D81" s="206"/>
      <c r="E81" s="206">
        <v>0</v>
      </c>
      <c r="F81" s="397">
        <f t="shared" si="8"/>
        <v>0</v>
      </c>
      <c r="G81" s="397">
        <f t="shared" si="9"/>
        <v>0</v>
      </c>
      <c r="H81" s="468" t="str">
        <f t="shared" si="10"/>
        <v>否</v>
      </c>
      <c r="I81" s="179" t="str">
        <f t="shared" si="11"/>
        <v>项</v>
      </c>
    </row>
    <row r="82" s="182" customFormat="1" ht="36" customHeight="1" spans="1:9">
      <c r="A82" s="219">
        <v>2120811</v>
      </c>
      <c r="B82" s="341" t="s">
        <v>1300</v>
      </c>
      <c r="C82" s="206"/>
      <c r="D82" s="206"/>
      <c r="E82" s="206">
        <v>0</v>
      </c>
      <c r="F82" s="397">
        <f t="shared" si="8"/>
        <v>0</v>
      </c>
      <c r="G82" s="397">
        <f t="shared" si="9"/>
        <v>0</v>
      </c>
      <c r="H82" s="468" t="str">
        <f t="shared" si="10"/>
        <v>否</v>
      </c>
      <c r="I82" s="179" t="str">
        <f t="shared" si="11"/>
        <v>项</v>
      </c>
    </row>
    <row r="83" s="182" customFormat="1" ht="36" customHeight="1" spans="1:9">
      <c r="A83" s="219">
        <v>2120813</v>
      </c>
      <c r="B83" s="341" t="s">
        <v>1301</v>
      </c>
      <c r="C83" s="206"/>
      <c r="D83" s="206"/>
      <c r="E83" s="206">
        <v>0</v>
      </c>
      <c r="F83" s="397">
        <f t="shared" si="8"/>
        <v>0</v>
      </c>
      <c r="G83" s="397">
        <f t="shared" si="9"/>
        <v>0</v>
      </c>
      <c r="H83" s="468" t="str">
        <f t="shared" si="10"/>
        <v>否</v>
      </c>
      <c r="I83" s="179" t="str">
        <f t="shared" si="11"/>
        <v>项</v>
      </c>
    </row>
    <row r="84" s="181" customFormat="1" ht="36" customHeight="1" spans="1:9">
      <c r="A84" s="219">
        <v>2120814</v>
      </c>
      <c r="B84" s="341" t="s">
        <v>1302</v>
      </c>
      <c r="C84" s="206">
        <v>651</v>
      </c>
      <c r="D84" s="206"/>
      <c r="E84" s="206">
        <v>593</v>
      </c>
      <c r="F84" s="397">
        <f t="shared" si="8"/>
        <v>91.0906298003072</v>
      </c>
      <c r="G84" s="397">
        <f t="shared" si="9"/>
        <v>0</v>
      </c>
      <c r="H84" s="468" t="str">
        <f t="shared" si="10"/>
        <v>是</v>
      </c>
      <c r="I84" s="179" t="str">
        <f t="shared" si="11"/>
        <v>项</v>
      </c>
    </row>
    <row r="85" s="181" customFormat="1" ht="36" customHeight="1" spans="1:9">
      <c r="A85" s="219">
        <v>2120815</v>
      </c>
      <c r="B85" s="341" t="s">
        <v>1303</v>
      </c>
      <c r="C85" s="206"/>
      <c r="D85" s="206"/>
      <c r="E85" s="206">
        <v>0</v>
      </c>
      <c r="F85" s="397">
        <f t="shared" si="8"/>
        <v>0</v>
      </c>
      <c r="G85" s="397">
        <f t="shared" si="9"/>
        <v>0</v>
      </c>
      <c r="H85" s="468" t="str">
        <f t="shared" si="10"/>
        <v>否</v>
      </c>
      <c r="I85" s="179" t="str">
        <f t="shared" si="11"/>
        <v>项</v>
      </c>
    </row>
    <row r="86" s="181" customFormat="1" ht="36" customHeight="1" spans="1:9">
      <c r="A86" s="219">
        <v>2120816</v>
      </c>
      <c r="B86" s="341" t="s">
        <v>1304</v>
      </c>
      <c r="C86" s="206"/>
      <c r="D86" s="206"/>
      <c r="E86" s="206">
        <v>523</v>
      </c>
      <c r="F86" s="397">
        <f t="shared" si="8"/>
        <v>0</v>
      </c>
      <c r="G86" s="397">
        <f t="shared" si="9"/>
        <v>0</v>
      </c>
      <c r="H86" s="468" t="str">
        <f t="shared" si="10"/>
        <v>是</v>
      </c>
      <c r="I86" s="179" t="str">
        <f t="shared" si="11"/>
        <v>项</v>
      </c>
    </row>
    <row r="87" ht="36" customHeight="1" spans="1:9">
      <c r="A87" s="219">
        <v>2120899</v>
      </c>
      <c r="B87" s="341" t="s">
        <v>1305</v>
      </c>
      <c r="C87" s="206">
        <v>15182</v>
      </c>
      <c r="D87" s="206">
        <v>8978</v>
      </c>
      <c r="E87" s="206">
        <v>20947</v>
      </c>
      <c r="F87" s="397">
        <f t="shared" si="8"/>
        <v>137.972599130549</v>
      </c>
      <c r="G87" s="397">
        <f t="shared" si="9"/>
        <v>233.3147694364</v>
      </c>
      <c r="H87" s="468" t="str">
        <f t="shared" si="10"/>
        <v>是</v>
      </c>
      <c r="I87" s="179" t="str">
        <f t="shared" si="11"/>
        <v>项</v>
      </c>
    </row>
    <row r="88" s="181" customFormat="1" ht="36" customHeight="1" spans="1:9">
      <c r="A88" s="219">
        <v>21210</v>
      </c>
      <c r="B88" s="373" t="s">
        <v>1306</v>
      </c>
      <c r="C88" s="147">
        <f>SUM(C89:C91)</f>
        <v>0</v>
      </c>
      <c r="D88" s="147">
        <f>SUM(D89:D91)</f>
        <v>0</v>
      </c>
      <c r="E88" s="339">
        <f>SUM(E89:E91)</f>
        <v>0</v>
      </c>
      <c r="F88" s="393">
        <f t="shared" si="8"/>
        <v>0</v>
      </c>
      <c r="G88" s="393">
        <f t="shared" si="9"/>
        <v>0</v>
      </c>
      <c r="H88" s="468" t="str">
        <f t="shared" si="10"/>
        <v>否</v>
      </c>
      <c r="I88" s="179" t="str">
        <f t="shared" si="11"/>
        <v>款</v>
      </c>
    </row>
    <row r="89" s="182" customFormat="1" ht="36" customHeight="1" spans="1:9">
      <c r="A89" s="219">
        <v>2121001</v>
      </c>
      <c r="B89" s="341" t="s">
        <v>1291</v>
      </c>
      <c r="C89" s="206"/>
      <c r="D89" s="206"/>
      <c r="E89" s="206">
        <v>0</v>
      </c>
      <c r="F89" s="397">
        <f t="shared" si="8"/>
        <v>0</v>
      </c>
      <c r="G89" s="397">
        <f t="shared" si="9"/>
        <v>0</v>
      </c>
      <c r="H89" s="468" t="str">
        <f t="shared" si="10"/>
        <v>否</v>
      </c>
      <c r="I89" s="179" t="str">
        <f t="shared" si="11"/>
        <v>项</v>
      </c>
    </row>
    <row r="90" s="181" customFormat="1" ht="36" customHeight="1" spans="1:9">
      <c r="A90" s="219">
        <v>2121002</v>
      </c>
      <c r="B90" s="341" t="s">
        <v>1292</v>
      </c>
      <c r="C90" s="206"/>
      <c r="D90" s="206"/>
      <c r="E90" s="206">
        <v>0</v>
      </c>
      <c r="F90" s="397">
        <f t="shared" si="8"/>
        <v>0</v>
      </c>
      <c r="G90" s="397">
        <f t="shared" si="9"/>
        <v>0</v>
      </c>
      <c r="H90" s="468" t="str">
        <f t="shared" si="10"/>
        <v>否</v>
      </c>
      <c r="I90" s="179" t="str">
        <f t="shared" si="11"/>
        <v>项</v>
      </c>
    </row>
    <row r="91" s="181" customFormat="1" ht="36" customHeight="1" spans="1:9">
      <c r="A91" s="219">
        <v>2121099</v>
      </c>
      <c r="B91" s="341" t="s">
        <v>1307</v>
      </c>
      <c r="C91" s="206"/>
      <c r="D91" s="206"/>
      <c r="E91" s="206">
        <v>0</v>
      </c>
      <c r="F91" s="397">
        <f t="shared" si="8"/>
        <v>0</v>
      </c>
      <c r="G91" s="397">
        <f t="shared" si="9"/>
        <v>0</v>
      </c>
      <c r="H91" s="468" t="str">
        <f t="shared" si="10"/>
        <v>否</v>
      </c>
      <c r="I91" s="179" t="str">
        <f t="shared" si="11"/>
        <v>项</v>
      </c>
    </row>
    <row r="92" s="181" customFormat="1" ht="36" customHeight="1" spans="1:9">
      <c r="A92" s="219">
        <v>21211</v>
      </c>
      <c r="B92" s="373" t="s">
        <v>1308</v>
      </c>
      <c r="C92" s="339"/>
      <c r="D92" s="339"/>
      <c r="E92" s="339"/>
      <c r="F92" s="393">
        <f t="shared" si="8"/>
        <v>0</v>
      </c>
      <c r="G92" s="393">
        <f t="shared" si="9"/>
        <v>0</v>
      </c>
      <c r="H92" s="468" t="str">
        <f t="shared" si="10"/>
        <v>否</v>
      </c>
      <c r="I92" s="179" t="str">
        <f t="shared" si="11"/>
        <v>款</v>
      </c>
    </row>
    <row r="93" ht="36" customHeight="1" spans="1:9">
      <c r="A93" s="219">
        <v>21213</v>
      </c>
      <c r="B93" s="373" t="s">
        <v>1309</v>
      </c>
      <c r="C93" s="147">
        <f>SUM(C94:C98)</f>
        <v>0</v>
      </c>
      <c r="D93" s="147">
        <f>SUM(D94:D98)</f>
        <v>0</v>
      </c>
      <c r="E93" s="339">
        <f>SUM(E94:E98)</f>
        <v>0</v>
      </c>
      <c r="F93" s="393">
        <f t="shared" si="8"/>
        <v>0</v>
      </c>
      <c r="G93" s="393">
        <f t="shared" si="9"/>
        <v>0</v>
      </c>
      <c r="H93" s="468" t="str">
        <f t="shared" si="10"/>
        <v>否</v>
      </c>
      <c r="I93" s="179" t="str">
        <f t="shared" si="11"/>
        <v>款</v>
      </c>
    </row>
    <row r="94" s="182" customFormat="1" ht="36" customHeight="1" spans="1:9">
      <c r="A94" s="219">
        <v>2121301</v>
      </c>
      <c r="B94" s="341" t="s">
        <v>1310</v>
      </c>
      <c r="C94" s="206"/>
      <c r="D94" s="206"/>
      <c r="E94" s="206">
        <v>0</v>
      </c>
      <c r="F94" s="397">
        <f t="shared" si="8"/>
        <v>0</v>
      </c>
      <c r="G94" s="397">
        <f t="shared" si="9"/>
        <v>0</v>
      </c>
      <c r="H94" s="468" t="str">
        <f t="shared" si="10"/>
        <v>否</v>
      </c>
      <c r="I94" s="179" t="str">
        <f t="shared" si="11"/>
        <v>项</v>
      </c>
    </row>
    <row r="95" ht="36" customHeight="1" spans="1:9">
      <c r="A95" s="219">
        <v>2121302</v>
      </c>
      <c r="B95" s="341" t="s">
        <v>1311</v>
      </c>
      <c r="C95" s="206"/>
      <c r="D95" s="206"/>
      <c r="E95" s="206">
        <v>0</v>
      </c>
      <c r="F95" s="397">
        <f t="shared" si="8"/>
        <v>0</v>
      </c>
      <c r="G95" s="397">
        <f t="shared" si="9"/>
        <v>0</v>
      </c>
      <c r="H95" s="468" t="str">
        <f t="shared" si="10"/>
        <v>否</v>
      </c>
      <c r="I95" s="179" t="str">
        <f t="shared" si="11"/>
        <v>项</v>
      </c>
    </row>
    <row r="96" s="181" customFormat="1" ht="36" customHeight="1" spans="1:9">
      <c r="A96" s="219">
        <v>2121303</v>
      </c>
      <c r="B96" s="341" t="s">
        <v>1312</v>
      </c>
      <c r="C96" s="206"/>
      <c r="D96" s="206"/>
      <c r="E96" s="206">
        <v>0</v>
      </c>
      <c r="F96" s="397">
        <f t="shared" si="8"/>
        <v>0</v>
      </c>
      <c r="G96" s="397">
        <f t="shared" si="9"/>
        <v>0</v>
      </c>
      <c r="H96" s="468" t="str">
        <f t="shared" si="10"/>
        <v>否</v>
      </c>
      <c r="I96" s="179" t="str">
        <f t="shared" si="11"/>
        <v>项</v>
      </c>
    </row>
    <row r="97" s="181" customFormat="1" ht="36" customHeight="1" spans="1:9">
      <c r="A97" s="219">
        <v>2121304</v>
      </c>
      <c r="B97" s="341" t="s">
        <v>1313</v>
      </c>
      <c r="C97" s="206"/>
      <c r="D97" s="206"/>
      <c r="E97" s="206">
        <v>0</v>
      </c>
      <c r="F97" s="397">
        <f t="shared" si="8"/>
        <v>0</v>
      </c>
      <c r="G97" s="397">
        <f t="shared" si="9"/>
        <v>0</v>
      </c>
      <c r="H97" s="468" t="str">
        <f t="shared" si="10"/>
        <v>否</v>
      </c>
      <c r="I97" s="179" t="str">
        <f t="shared" si="11"/>
        <v>项</v>
      </c>
    </row>
    <row r="98" s="181" customFormat="1" ht="36" customHeight="1" spans="1:9">
      <c r="A98" s="219">
        <v>2121399</v>
      </c>
      <c r="B98" s="341" t="s">
        <v>1314</v>
      </c>
      <c r="C98" s="206"/>
      <c r="D98" s="206"/>
      <c r="E98" s="206">
        <v>0</v>
      </c>
      <c r="F98" s="397">
        <f t="shared" si="8"/>
        <v>0</v>
      </c>
      <c r="G98" s="397">
        <f t="shared" si="9"/>
        <v>0</v>
      </c>
      <c r="H98" s="468" t="str">
        <f t="shared" si="10"/>
        <v>否</v>
      </c>
      <c r="I98" s="179" t="str">
        <f t="shared" si="11"/>
        <v>项</v>
      </c>
    </row>
    <row r="99" s="182" customFormat="1" ht="36" customHeight="1" spans="1:9">
      <c r="A99" s="219">
        <v>21214</v>
      </c>
      <c r="B99" s="373" t="s">
        <v>1315</v>
      </c>
      <c r="C99" s="147">
        <f>SUM(C100:C102)</f>
        <v>0</v>
      </c>
      <c r="D99" s="147">
        <f>SUM(D100:D102)</f>
        <v>746</v>
      </c>
      <c r="E99" s="339">
        <f>SUM(E100:E102)</f>
        <v>585</v>
      </c>
      <c r="F99" s="393">
        <f t="shared" si="8"/>
        <v>0</v>
      </c>
      <c r="G99" s="393">
        <f t="shared" si="9"/>
        <v>78.4182305630027</v>
      </c>
      <c r="H99" s="468" t="str">
        <f t="shared" si="10"/>
        <v>是</v>
      </c>
      <c r="I99" s="179" t="str">
        <f t="shared" si="11"/>
        <v>款</v>
      </c>
    </row>
    <row r="100" s="181" customFormat="1" ht="36" customHeight="1" spans="1:9">
      <c r="A100" s="219">
        <v>2121401</v>
      </c>
      <c r="B100" s="341" t="s">
        <v>1316</v>
      </c>
      <c r="C100" s="206"/>
      <c r="D100" s="206"/>
      <c r="E100" s="206">
        <v>0</v>
      </c>
      <c r="F100" s="397">
        <f t="shared" si="8"/>
        <v>0</v>
      </c>
      <c r="G100" s="397">
        <f t="shared" si="9"/>
        <v>0</v>
      </c>
      <c r="H100" s="468" t="str">
        <f t="shared" si="10"/>
        <v>否</v>
      </c>
      <c r="I100" s="179" t="str">
        <f t="shared" si="11"/>
        <v>项</v>
      </c>
    </row>
    <row r="101" ht="36" customHeight="1" spans="1:9">
      <c r="A101" s="219">
        <v>2121402</v>
      </c>
      <c r="B101" s="341" t="s">
        <v>1317</v>
      </c>
      <c r="C101" s="206"/>
      <c r="D101" s="206">
        <v>46</v>
      </c>
      <c r="E101" s="206">
        <v>20</v>
      </c>
      <c r="F101" s="397">
        <f t="shared" si="8"/>
        <v>0</v>
      </c>
      <c r="G101" s="397">
        <f t="shared" si="9"/>
        <v>43.4782608695652</v>
      </c>
      <c r="H101" s="468" t="str">
        <f t="shared" si="10"/>
        <v>是</v>
      </c>
      <c r="I101" s="179" t="str">
        <f t="shared" si="11"/>
        <v>项</v>
      </c>
    </row>
    <row r="102" s="181" customFormat="1" ht="36" customHeight="1" spans="1:9">
      <c r="A102" s="219">
        <v>2121499</v>
      </c>
      <c r="B102" s="341" t="s">
        <v>1318</v>
      </c>
      <c r="C102" s="206"/>
      <c r="D102" s="206">
        <v>700</v>
      </c>
      <c r="E102" s="206">
        <v>565</v>
      </c>
      <c r="F102" s="397">
        <f t="shared" si="8"/>
        <v>0</v>
      </c>
      <c r="G102" s="397">
        <f t="shared" si="9"/>
        <v>80.7142857142857</v>
      </c>
      <c r="H102" s="468" t="str">
        <f t="shared" si="10"/>
        <v>是</v>
      </c>
      <c r="I102" s="179" t="str">
        <f t="shared" si="11"/>
        <v>项</v>
      </c>
    </row>
    <row r="103" s="181" customFormat="1" ht="39.95" customHeight="1" spans="1:9">
      <c r="A103" s="219">
        <v>21215</v>
      </c>
      <c r="B103" s="373" t="s">
        <v>1319</v>
      </c>
      <c r="C103" s="147">
        <f>SUM(C104:C106)</f>
        <v>0</v>
      </c>
      <c r="D103" s="147">
        <f>SUM(D104:D106)</f>
        <v>0</v>
      </c>
      <c r="E103" s="206">
        <f>SUM(E104:E106)</f>
        <v>4500</v>
      </c>
      <c r="F103" s="393">
        <f t="shared" si="8"/>
        <v>0</v>
      </c>
      <c r="G103" s="393">
        <f t="shared" si="9"/>
        <v>0</v>
      </c>
      <c r="H103" s="468" t="str">
        <f t="shared" si="10"/>
        <v>是</v>
      </c>
      <c r="I103" s="179" t="str">
        <f t="shared" si="11"/>
        <v>款</v>
      </c>
    </row>
    <row r="104" s="182" customFormat="1" ht="36" customHeight="1" spans="1:9">
      <c r="A104" s="219">
        <v>2121501</v>
      </c>
      <c r="B104" s="341" t="s">
        <v>1291</v>
      </c>
      <c r="C104" s="206"/>
      <c r="D104" s="206"/>
      <c r="E104" s="206">
        <v>4500</v>
      </c>
      <c r="F104" s="397">
        <f t="shared" si="8"/>
        <v>0</v>
      </c>
      <c r="G104" s="397">
        <f t="shared" si="9"/>
        <v>0</v>
      </c>
      <c r="H104" s="468" t="str">
        <f t="shared" si="10"/>
        <v>是</v>
      </c>
      <c r="I104" s="179" t="str">
        <f t="shared" si="11"/>
        <v>项</v>
      </c>
    </row>
    <row r="105" s="182" customFormat="1" ht="36" customHeight="1" spans="1:9">
      <c r="A105" s="219">
        <v>2121502</v>
      </c>
      <c r="B105" s="341" t="s">
        <v>1292</v>
      </c>
      <c r="C105" s="206"/>
      <c r="D105" s="206"/>
      <c r="E105" s="206">
        <v>0</v>
      </c>
      <c r="F105" s="397">
        <f t="shared" si="8"/>
        <v>0</v>
      </c>
      <c r="G105" s="397">
        <f t="shared" si="9"/>
        <v>0</v>
      </c>
      <c r="H105" s="468" t="str">
        <f t="shared" si="10"/>
        <v>否</v>
      </c>
      <c r="I105" s="179" t="str">
        <f t="shared" si="11"/>
        <v>项</v>
      </c>
    </row>
    <row r="106" ht="36" customHeight="1" spans="1:9">
      <c r="A106" s="219">
        <v>2121599</v>
      </c>
      <c r="B106" s="341" t="s">
        <v>1320</v>
      </c>
      <c r="C106" s="206"/>
      <c r="D106" s="206"/>
      <c r="E106" s="206">
        <v>0</v>
      </c>
      <c r="F106" s="397">
        <f t="shared" si="8"/>
        <v>0</v>
      </c>
      <c r="G106" s="397">
        <f t="shared" si="9"/>
        <v>0</v>
      </c>
      <c r="H106" s="468" t="str">
        <f t="shared" si="10"/>
        <v>否</v>
      </c>
      <c r="I106" s="179" t="str">
        <f t="shared" si="11"/>
        <v>项</v>
      </c>
    </row>
    <row r="107" s="181" customFormat="1" ht="36" customHeight="1" spans="1:9">
      <c r="A107" s="219">
        <v>21216</v>
      </c>
      <c r="B107" s="373" t="s">
        <v>1321</v>
      </c>
      <c r="C107" s="147">
        <f>SUM(C108:C110)</f>
        <v>0</v>
      </c>
      <c r="D107" s="147">
        <f>SUM(D108:D110)</f>
        <v>0</v>
      </c>
      <c r="E107" s="339">
        <f>SUM(E108:E110)</f>
        <v>0</v>
      </c>
      <c r="F107" s="393">
        <f t="shared" si="8"/>
        <v>0</v>
      </c>
      <c r="G107" s="393">
        <f t="shared" si="9"/>
        <v>0</v>
      </c>
      <c r="H107" s="468" t="str">
        <f t="shared" si="10"/>
        <v>否</v>
      </c>
      <c r="I107" s="179" t="str">
        <f t="shared" si="11"/>
        <v>款</v>
      </c>
    </row>
    <row r="108" s="181" customFormat="1" ht="36" customHeight="1" spans="1:9">
      <c r="A108" s="219">
        <v>2121601</v>
      </c>
      <c r="B108" s="341" t="s">
        <v>1291</v>
      </c>
      <c r="C108" s="206"/>
      <c r="D108" s="206"/>
      <c r="E108" s="206">
        <v>0</v>
      </c>
      <c r="F108" s="397">
        <f t="shared" si="8"/>
        <v>0</v>
      </c>
      <c r="G108" s="397">
        <f t="shared" si="9"/>
        <v>0</v>
      </c>
      <c r="H108" s="468" t="str">
        <f t="shared" si="10"/>
        <v>否</v>
      </c>
      <c r="I108" s="179" t="str">
        <f t="shared" si="11"/>
        <v>项</v>
      </c>
    </row>
    <row r="109" s="181" customFormat="1" ht="36" customHeight="1" spans="1:9">
      <c r="A109" s="219">
        <v>2121602</v>
      </c>
      <c r="B109" s="341" t="s">
        <v>1292</v>
      </c>
      <c r="C109" s="206"/>
      <c r="D109" s="206"/>
      <c r="E109" s="206">
        <v>0</v>
      </c>
      <c r="F109" s="397">
        <f t="shared" si="8"/>
        <v>0</v>
      </c>
      <c r="G109" s="397">
        <f t="shared" si="9"/>
        <v>0</v>
      </c>
      <c r="H109" s="468" t="str">
        <f t="shared" si="10"/>
        <v>否</v>
      </c>
      <c r="I109" s="179" t="str">
        <f t="shared" si="11"/>
        <v>项</v>
      </c>
    </row>
    <row r="110" s="182" customFormat="1" ht="36" customHeight="1" spans="1:9">
      <c r="A110" s="219">
        <v>2121699</v>
      </c>
      <c r="B110" s="341" t="s">
        <v>1322</v>
      </c>
      <c r="C110" s="206"/>
      <c r="D110" s="206"/>
      <c r="E110" s="206">
        <v>0</v>
      </c>
      <c r="F110" s="397">
        <f t="shared" si="8"/>
        <v>0</v>
      </c>
      <c r="G110" s="397">
        <f t="shared" si="9"/>
        <v>0</v>
      </c>
      <c r="H110" s="468" t="str">
        <f t="shared" si="10"/>
        <v>否</v>
      </c>
      <c r="I110" s="179" t="str">
        <f t="shared" si="11"/>
        <v>项</v>
      </c>
    </row>
    <row r="111" ht="36" customHeight="1" spans="1:9">
      <c r="A111" s="219">
        <v>21217</v>
      </c>
      <c r="B111" s="373" t="s">
        <v>1323</v>
      </c>
      <c r="C111" s="147">
        <f>SUM(C112:C116)</f>
        <v>0</v>
      </c>
      <c r="D111" s="147">
        <f>SUM(D112:D116)</f>
        <v>0</v>
      </c>
      <c r="E111" s="339">
        <f>SUM(E112:E116)</f>
        <v>0</v>
      </c>
      <c r="F111" s="393">
        <f t="shared" si="8"/>
        <v>0</v>
      </c>
      <c r="G111" s="393">
        <f t="shared" si="9"/>
        <v>0</v>
      </c>
      <c r="H111" s="468" t="str">
        <f t="shared" si="10"/>
        <v>否</v>
      </c>
      <c r="I111" s="179" t="str">
        <f t="shared" si="11"/>
        <v>款</v>
      </c>
    </row>
    <row r="112" s="181" customFormat="1" ht="36" customHeight="1" spans="1:9">
      <c r="A112" s="219">
        <v>2121701</v>
      </c>
      <c r="B112" s="341" t="s">
        <v>1310</v>
      </c>
      <c r="C112" s="206"/>
      <c r="D112" s="206"/>
      <c r="E112" s="206">
        <v>0</v>
      </c>
      <c r="F112" s="397">
        <f t="shared" si="8"/>
        <v>0</v>
      </c>
      <c r="G112" s="397">
        <f t="shared" si="9"/>
        <v>0</v>
      </c>
      <c r="H112" s="468" t="str">
        <f t="shared" si="10"/>
        <v>否</v>
      </c>
      <c r="I112" s="179" t="str">
        <f t="shared" si="11"/>
        <v>项</v>
      </c>
    </row>
    <row r="113" s="181" customFormat="1" ht="36" customHeight="1" spans="1:9">
      <c r="A113" s="219">
        <v>2121702</v>
      </c>
      <c r="B113" s="341" t="s">
        <v>1311</v>
      </c>
      <c r="C113" s="206"/>
      <c r="D113" s="206"/>
      <c r="E113" s="206">
        <v>0</v>
      </c>
      <c r="F113" s="397">
        <f t="shared" si="8"/>
        <v>0</v>
      </c>
      <c r="G113" s="397">
        <f t="shared" si="9"/>
        <v>0</v>
      </c>
      <c r="H113" s="468" t="str">
        <f t="shared" si="10"/>
        <v>否</v>
      </c>
      <c r="I113" s="179" t="str">
        <f t="shared" si="11"/>
        <v>项</v>
      </c>
    </row>
    <row r="114" ht="36" customHeight="1" spans="1:9">
      <c r="A114" s="219">
        <v>2121703</v>
      </c>
      <c r="B114" s="341" t="s">
        <v>1312</v>
      </c>
      <c r="C114" s="206"/>
      <c r="D114" s="206"/>
      <c r="E114" s="206">
        <v>0</v>
      </c>
      <c r="F114" s="397">
        <f t="shared" si="8"/>
        <v>0</v>
      </c>
      <c r="G114" s="397">
        <f t="shared" si="9"/>
        <v>0</v>
      </c>
      <c r="H114" s="468" t="str">
        <f t="shared" si="10"/>
        <v>否</v>
      </c>
      <c r="I114" s="179" t="str">
        <f t="shared" si="11"/>
        <v>项</v>
      </c>
    </row>
    <row r="115" s="182" customFormat="1" ht="36" customHeight="1" spans="1:9">
      <c r="A115" s="219">
        <v>2121704</v>
      </c>
      <c r="B115" s="341" t="s">
        <v>1313</v>
      </c>
      <c r="C115" s="206"/>
      <c r="D115" s="206"/>
      <c r="E115" s="206">
        <v>0</v>
      </c>
      <c r="F115" s="397">
        <f t="shared" si="8"/>
        <v>0</v>
      </c>
      <c r="G115" s="397">
        <f t="shared" si="9"/>
        <v>0</v>
      </c>
      <c r="H115" s="468" t="str">
        <f t="shared" si="10"/>
        <v>否</v>
      </c>
      <c r="I115" s="179" t="str">
        <f t="shared" si="11"/>
        <v>项</v>
      </c>
    </row>
    <row r="116" s="181" customFormat="1" ht="36" customHeight="1" spans="1:9">
      <c r="A116" s="219">
        <v>2121799</v>
      </c>
      <c r="B116" s="341" t="s">
        <v>1324</v>
      </c>
      <c r="C116" s="206"/>
      <c r="D116" s="206"/>
      <c r="E116" s="206">
        <v>0</v>
      </c>
      <c r="F116" s="397">
        <f t="shared" si="8"/>
        <v>0</v>
      </c>
      <c r="G116" s="397">
        <f t="shared" si="9"/>
        <v>0</v>
      </c>
      <c r="H116" s="468" t="str">
        <f t="shared" si="10"/>
        <v>否</v>
      </c>
      <c r="I116" s="179" t="str">
        <f t="shared" si="11"/>
        <v>项</v>
      </c>
    </row>
    <row r="117" s="181" customFormat="1" ht="36" customHeight="1" spans="1:9">
      <c r="A117" s="219">
        <v>21218</v>
      </c>
      <c r="B117" s="373" t="s">
        <v>1325</v>
      </c>
      <c r="C117" s="339">
        <f>SUM(C118:C119)</f>
        <v>0</v>
      </c>
      <c r="D117" s="339">
        <f>SUM(D118:D119)</f>
        <v>0</v>
      </c>
      <c r="E117" s="339">
        <f>SUM(E118:E119)</f>
        <v>0</v>
      </c>
      <c r="F117" s="393">
        <f t="shared" si="8"/>
        <v>0</v>
      </c>
      <c r="G117" s="393">
        <f t="shared" si="9"/>
        <v>0</v>
      </c>
      <c r="H117" s="468" t="str">
        <f t="shared" si="10"/>
        <v>否</v>
      </c>
      <c r="I117" s="179" t="str">
        <f t="shared" si="11"/>
        <v>款</v>
      </c>
    </row>
    <row r="118" s="181" customFormat="1" ht="36" customHeight="1" spans="1:9">
      <c r="A118" s="219">
        <v>2121801</v>
      </c>
      <c r="B118" s="341" t="s">
        <v>1316</v>
      </c>
      <c r="C118" s="206"/>
      <c r="D118" s="206"/>
      <c r="E118" s="206">
        <v>0</v>
      </c>
      <c r="F118" s="397">
        <f t="shared" si="8"/>
        <v>0</v>
      </c>
      <c r="G118" s="397">
        <f t="shared" si="9"/>
        <v>0</v>
      </c>
      <c r="H118" s="468" t="str">
        <f t="shared" si="10"/>
        <v>否</v>
      </c>
      <c r="I118" s="179" t="str">
        <f t="shared" si="11"/>
        <v>项</v>
      </c>
    </row>
    <row r="119" ht="36" customHeight="1" spans="1:9">
      <c r="A119" s="219">
        <v>2121899</v>
      </c>
      <c r="B119" s="341" t="s">
        <v>1326</v>
      </c>
      <c r="C119" s="206"/>
      <c r="D119" s="206"/>
      <c r="E119" s="206">
        <v>0</v>
      </c>
      <c r="F119" s="397">
        <f t="shared" si="8"/>
        <v>0</v>
      </c>
      <c r="G119" s="397">
        <f t="shared" si="9"/>
        <v>0</v>
      </c>
      <c r="H119" s="468" t="str">
        <f t="shared" si="10"/>
        <v>否</v>
      </c>
      <c r="I119" s="179" t="str">
        <f t="shared" si="11"/>
        <v>项</v>
      </c>
    </row>
    <row r="120" s="182" customFormat="1" ht="36" customHeight="1" spans="1:9">
      <c r="A120" s="219">
        <v>21219</v>
      </c>
      <c r="B120" s="373" t="s">
        <v>1327</v>
      </c>
      <c r="C120" s="147">
        <f>SUM(C121:C128)</f>
        <v>0</v>
      </c>
      <c r="D120" s="147">
        <f>SUM(D121:D128)</f>
        <v>0</v>
      </c>
      <c r="E120" s="339">
        <f>SUM(E121:E128)</f>
        <v>0</v>
      </c>
      <c r="F120" s="393">
        <f t="shared" si="8"/>
        <v>0</v>
      </c>
      <c r="G120" s="393">
        <f t="shared" si="9"/>
        <v>0</v>
      </c>
      <c r="H120" s="468" t="str">
        <f t="shared" si="10"/>
        <v>否</v>
      </c>
      <c r="I120" s="179" t="str">
        <f t="shared" si="11"/>
        <v>款</v>
      </c>
    </row>
    <row r="121" s="181" customFormat="1" ht="36" customHeight="1" spans="1:9">
      <c r="A121" s="219">
        <v>2121901</v>
      </c>
      <c r="B121" s="341" t="s">
        <v>1291</v>
      </c>
      <c r="C121" s="206"/>
      <c r="D121" s="206"/>
      <c r="E121" s="206">
        <v>0</v>
      </c>
      <c r="F121" s="397">
        <f t="shared" si="8"/>
        <v>0</v>
      </c>
      <c r="G121" s="397">
        <f t="shared" si="9"/>
        <v>0</v>
      </c>
      <c r="H121" s="468" t="str">
        <f t="shared" si="10"/>
        <v>否</v>
      </c>
      <c r="I121" s="179" t="str">
        <f t="shared" si="11"/>
        <v>项</v>
      </c>
    </row>
    <row r="122" ht="36" customHeight="1" spans="1:9">
      <c r="A122" s="219">
        <v>2121902</v>
      </c>
      <c r="B122" s="341" t="s">
        <v>1292</v>
      </c>
      <c r="C122" s="206"/>
      <c r="D122" s="206"/>
      <c r="E122" s="206">
        <v>0</v>
      </c>
      <c r="F122" s="397">
        <f t="shared" ref="F122:F185" si="12">IFERROR(IF(C122&lt;0,"",IFERROR(E122/C122,0))*100,0)</f>
        <v>0</v>
      </c>
      <c r="G122" s="397">
        <f t="shared" ref="G122:G185" si="13">IFERROR(IF(D122&lt;0,"",IFERROR(E122/D122,0))*100,0)</f>
        <v>0</v>
      </c>
      <c r="H122" s="468" t="str">
        <f t="shared" si="10"/>
        <v>否</v>
      </c>
      <c r="I122" s="179" t="str">
        <f t="shared" si="11"/>
        <v>项</v>
      </c>
    </row>
    <row r="123" s="181" customFormat="1" ht="36" customHeight="1" spans="1:9">
      <c r="A123" s="219">
        <v>2121903</v>
      </c>
      <c r="B123" s="341" t="s">
        <v>1293</v>
      </c>
      <c r="C123" s="206"/>
      <c r="D123" s="206"/>
      <c r="E123" s="206">
        <v>0</v>
      </c>
      <c r="F123" s="397">
        <f t="shared" si="12"/>
        <v>0</v>
      </c>
      <c r="G123" s="397">
        <f t="shared" si="13"/>
        <v>0</v>
      </c>
      <c r="H123" s="468" t="str">
        <f t="shared" si="10"/>
        <v>否</v>
      </c>
      <c r="I123" s="179" t="str">
        <f t="shared" si="11"/>
        <v>项</v>
      </c>
    </row>
    <row r="124" s="181" customFormat="1" ht="36" customHeight="1" spans="1:9">
      <c r="A124" s="219">
        <v>2121904</v>
      </c>
      <c r="B124" s="341" t="s">
        <v>1294</v>
      </c>
      <c r="C124" s="206"/>
      <c r="D124" s="206"/>
      <c r="E124" s="206">
        <v>0</v>
      </c>
      <c r="F124" s="397">
        <f t="shared" si="12"/>
        <v>0</v>
      </c>
      <c r="G124" s="397">
        <f t="shared" si="13"/>
        <v>0</v>
      </c>
      <c r="H124" s="468" t="str">
        <f t="shared" si="10"/>
        <v>否</v>
      </c>
      <c r="I124" s="179" t="str">
        <f t="shared" si="11"/>
        <v>项</v>
      </c>
    </row>
    <row r="125" s="181" customFormat="1" ht="36" customHeight="1" spans="1:9">
      <c r="A125" s="219">
        <v>2121905</v>
      </c>
      <c r="B125" s="341" t="s">
        <v>1297</v>
      </c>
      <c r="C125" s="206"/>
      <c r="D125" s="206"/>
      <c r="E125" s="206">
        <v>0</v>
      </c>
      <c r="F125" s="397">
        <f t="shared" si="12"/>
        <v>0</v>
      </c>
      <c r="G125" s="397">
        <f t="shared" si="13"/>
        <v>0</v>
      </c>
      <c r="H125" s="468" t="str">
        <f t="shared" si="10"/>
        <v>否</v>
      </c>
      <c r="I125" s="179" t="str">
        <f t="shared" si="11"/>
        <v>项</v>
      </c>
    </row>
    <row r="126" s="181" customFormat="1" ht="36" customHeight="1" spans="1:9">
      <c r="A126" s="219">
        <v>2121906</v>
      </c>
      <c r="B126" s="341" t="s">
        <v>1299</v>
      </c>
      <c r="C126" s="206"/>
      <c r="D126" s="206"/>
      <c r="E126" s="206">
        <v>0</v>
      </c>
      <c r="F126" s="397">
        <f t="shared" si="12"/>
        <v>0</v>
      </c>
      <c r="G126" s="397">
        <f t="shared" si="13"/>
        <v>0</v>
      </c>
      <c r="H126" s="468" t="str">
        <f t="shared" si="10"/>
        <v>否</v>
      </c>
      <c r="I126" s="179" t="str">
        <f t="shared" si="11"/>
        <v>项</v>
      </c>
    </row>
    <row r="127" ht="36" customHeight="1" spans="1:9">
      <c r="A127" s="219">
        <v>2121907</v>
      </c>
      <c r="B127" s="341" t="s">
        <v>1300</v>
      </c>
      <c r="C127" s="206"/>
      <c r="D127" s="206"/>
      <c r="E127" s="206">
        <v>0</v>
      </c>
      <c r="F127" s="397">
        <f t="shared" si="12"/>
        <v>0</v>
      </c>
      <c r="G127" s="397">
        <f t="shared" si="13"/>
        <v>0</v>
      </c>
      <c r="H127" s="468" t="str">
        <f t="shared" si="10"/>
        <v>否</v>
      </c>
      <c r="I127" s="179" t="str">
        <f t="shared" si="11"/>
        <v>项</v>
      </c>
    </row>
    <row r="128" s="181" customFormat="1" ht="36" customHeight="1" spans="1:9">
      <c r="A128" s="219">
        <v>2121999</v>
      </c>
      <c r="B128" s="341" t="s">
        <v>1328</v>
      </c>
      <c r="C128" s="206"/>
      <c r="D128" s="206"/>
      <c r="E128" s="206">
        <v>0</v>
      </c>
      <c r="F128" s="397">
        <f t="shared" si="12"/>
        <v>0</v>
      </c>
      <c r="G128" s="397">
        <f t="shared" si="13"/>
        <v>0</v>
      </c>
      <c r="H128" s="468" t="str">
        <f t="shared" si="10"/>
        <v>否</v>
      </c>
      <c r="I128" s="179" t="str">
        <f t="shared" si="11"/>
        <v>项</v>
      </c>
    </row>
    <row r="129" s="181" customFormat="1" ht="36" customHeight="1" spans="1:9">
      <c r="A129" s="215">
        <v>21298</v>
      </c>
      <c r="B129" s="373" t="s">
        <v>1226</v>
      </c>
      <c r="C129" s="339">
        <f>SUM(C130:C131)</f>
        <v>0</v>
      </c>
      <c r="D129" s="339">
        <f>SUM(D130:D131)</f>
        <v>0</v>
      </c>
      <c r="E129" s="339">
        <f>SUM(E130:E131)</f>
        <v>0</v>
      </c>
      <c r="F129" s="393">
        <f t="shared" si="12"/>
        <v>0</v>
      </c>
      <c r="G129" s="393">
        <f t="shared" si="13"/>
        <v>0</v>
      </c>
      <c r="H129" s="468" t="str">
        <f t="shared" si="10"/>
        <v>否</v>
      </c>
      <c r="I129" s="179" t="str">
        <f t="shared" si="11"/>
        <v>款</v>
      </c>
    </row>
    <row r="130" s="181" customFormat="1" ht="36" customHeight="1" spans="1:9">
      <c r="A130" s="215">
        <v>2129801</v>
      </c>
      <c r="B130" s="341" t="s">
        <v>1329</v>
      </c>
      <c r="C130" s="206"/>
      <c r="D130" s="206"/>
      <c r="E130" s="206">
        <v>0</v>
      </c>
      <c r="F130" s="397">
        <f t="shared" si="12"/>
        <v>0</v>
      </c>
      <c r="G130" s="397">
        <f t="shared" si="13"/>
        <v>0</v>
      </c>
      <c r="H130" s="468" t="str">
        <f t="shared" si="10"/>
        <v>否</v>
      </c>
      <c r="I130" s="179" t="str">
        <f t="shared" si="11"/>
        <v>项</v>
      </c>
    </row>
    <row r="131" s="181" customFormat="1" ht="36" customHeight="1" spans="1:9">
      <c r="A131" s="215">
        <v>2129899</v>
      </c>
      <c r="B131" s="341" t="s">
        <v>1330</v>
      </c>
      <c r="C131" s="206"/>
      <c r="D131" s="206"/>
      <c r="E131" s="206">
        <v>0</v>
      </c>
      <c r="F131" s="397">
        <f t="shared" si="12"/>
        <v>0</v>
      </c>
      <c r="G131" s="397">
        <f t="shared" si="13"/>
        <v>0</v>
      </c>
      <c r="H131" s="468" t="str">
        <f t="shared" si="10"/>
        <v>否</v>
      </c>
      <c r="I131" s="179" t="str">
        <f t="shared" si="11"/>
        <v>项</v>
      </c>
    </row>
    <row r="132" s="182" customFormat="1" ht="36" customHeight="1" spans="1:9">
      <c r="A132" s="340" t="s">
        <v>1331</v>
      </c>
      <c r="B132" s="469" t="s">
        <v>1332</v>
      </c>
      <c r="C132" s="216">
        <f>SUM(C133,C138,C143,C148,C151,C156,C160,C164,C167)</f>
        <v>2</v>
      </c>
      <c r="D132" s="216">
        <f>SUM(D133,D138,D143,D148,D151,D156,D160,D164,D167)</f>
        <v>0</v>
      </c>
      <c r="E132" s="471">
        <f>SUM(E133,E138,E143,E148,E151,E156,E160,E164,E167)</f>
        <v>2</v>
      </c>
      <c r="F132" s="389">
        <f t="shared" si="12"/>
        <v>100</v>
      </c>
      <c r="G132" s="389">
        <f t="shared" si="13"/>
        <v>0</v>
      </c>
      <c r="H132" s="468" t="str">
        <f t="shared" si="10"/>
        <v>是</v>
      </c>
      <c r="I132" s="179" t="str">
        <f t="shared" si="11"/>
        <v>类</v>
      </c>
    </row>
    <row r="133" s="181" customFormat="1" ht="36" customHeight="1" spans="1:9">
      <c r="A133" s="219">
        <v>21366</v>
      </c>
      <c r="B133" s="373" t="s">
        <v>1333</v>
      </c>
      <c r="C133" s="147">
        <f>SUM(C134:C137)</f>
        <v>0</v>
      </c>
      <c r="D133" s="147">
        <f>SUM(D134:D137)</f>
        <v>0</v>
      </c>
      <c r="E133" s="339">
        <f>SUM(E134:E137)</f>
        <v>0</v>
      </c>
      <c r="F133" s="393">
        <f t="shared" si="12"/>
        <v>0</v>
      </c>
      <c r="G133" s="393">
        <f t="shared" si="13"/>
        <v>0</v>
      </c>
      <c r="H133" s="468" t="str">
        <f t="shared" si="10"/>
        <v>否</v>
      </c>
      <c r="I133" s="179" t="str">
        <f t="shared" si="11"/>
        <v>款</v>
      </c>
    </row>
    <row r="134" s="181" customFormat="1" ht="36" customHeight="1" spans="1:9">
      <c r="A134" s="219">
        <v>2136601</v>
      </c>
      <c r="B134" s="341" t="s">
        <v>1334</v>
      </c>
      <c r="C134" s="206"/>
      <c r="D134" s="206"/>
      <c r="E134" s="206">
        <v>0</v>
      </c>
      <c r="F134" s="397">
        <f t="shared" si="12"/>
        <v>0</v>
      </c>
      <c r="G134" s="397">
        <f t="shared" si="13"/>
        <v>0</v>
      </c>
      <c r="H134" s="468" t="str">
        <f t="shared" ref="H134:H197" si="14">IF(LEN(A134)=3,"是",IF(B134&lt;&gt;"",IF(SUM(C134:E134)&lt;&gt;0,"是","否"),"是"))</f>
        <v>否</v>
      </c>
      <c r="I134" s="179" t="str">
        <f t="shared" ref="I134:I197" si="15">IF(LEN(A134)=3,"类",IF(LEN(A134)=5,"款","项"))</f>
        <v>项</v>
      </c>
    </row>
    <row r="135" ht="36" customHeight="1" spans="1:9">
      <c r="A135" s="219">
        <v>2136602</v>
      </c>
      <c r="B135" s="341" t="s">
        <v>1335</v>
      </c>
      <c r="C135" s="206"/>
      <c r="D135" s="206"/>
      <c r="E135" s="206">
        <v>0</v>
      </c>
      <c r="F135" s="397">
        <f t="shared" si="12"/>
        <v>0</v>
      </c>
      <c r="G135" s="397">
        <f t="shared" si="13"/>
        <v>0</v>
      </c>
      <c r="H135" s="468" t="str">
        <f t="shared" si="14"/>
        <v>否</v>
      </c>
      <c r="I135" s="179" t="str">
        <f t="shared" si="15"/>
        <v>项</v>
      </c>
    </row>
    <row r="136" s="181" customFormat="1" ht="36" customHeight="1" spans="1:9">
      <c r="A136" s="219">
        <v>2136603</v>
      </c>
      <c r="B136" s="341" t="s">
        <v>1336</v>
      </c>
      <c r="C136" s="206"/>
      <c r="D136" s="206"/>
      <c r="E136" s="206">
        <v>0</v>
      </c>
      <c r="F136" s="397">
        <f t="shared" si="12"/>
        <v>0</v>
      </c>
      <c r="G136" s="397">
        <f t="shared" si="13"/>
        <v>0</v>
      </c>
      <c r="H136" s="468" t="str">
        <f t="shared" si="14"/>
        <v>否</v>
      </c>
      <c r="I136" s="179" t="str">
        <f t="shared" si="15"/>
        <v>项</v>
      </c>
    </row>
    <row r="137" s="181" customFormat="1" ht="36" customHeight="1" spans="1:9">
      <c r="A137" s="219">
        <v>2136699</v>
      </c>
      <c r="B137" s="341" t="s">
        <v>1337</v>
      </c>
      <c r="C137" s="206"/>
      <c r="D137" s="206"/>
      <c r="E137" s="206">
        <v>0</v>
      </c>
      <c r="F137" s="397">
        <f t="shared" si="12"/>
        <v>0</v>
      </c>
      <c r="G137" s="397">
        <f t="shared" si="13"/>
        <v>0</v>
      </c>
      <c r="H137" s="468" t="str">
        <f t="shared" si="14"/>
        <v>否</v>
      </c>
      <c r="I137" s="179" t="str">
        <f t="shared" si="15"/>
        <v>项</v>
      </c>
    </row>
    <row r="138" s="181" customFormat="1" ht="36" customHeight="1" spans="1:9">
      <c r="A138" s="219">
        <v>21367</v>
      </c>
      <c r="B138" s="373" t="s">
        <v>1338</v>
      </c>
      <c r="C138" s="147">
        <f>SUM(C139:C142)</f>
        <v>0</v>
      </c>
      <c r="D138" s="147">
        <f>SUM(D139:D142)</f>
        <v>0</v>
      </c>
      <c r="E138" s="206">
        <f>SUM(E139:E142)</f>
        <v>0</v>
      </c>
      <c r="F138" s="397">
        <f t="shared" si="12"/>
        <v>0</v>
      </c>
      <c r="G138" s="397">
        <f t="shared" si="13"/>
        <v>0</v>
      </c>
      <c r="H138" s="468" t="str">
        <f t="shared" si="14"/>
        <v>否</v>
      </c>
      <c r="I138" s="179" t="str">
        <f t="shared" si="15"/>
        <v>款</v>
      </c>
    </row>
    <row r="139" s="182" customFormat="1" ht="36" customHeight="1" spans="1:9">
      <c r="A139" s="219">
        <v>2136701</v>
      </c>
      <c r="B139" s="341" t="s">
        <v>1334</v>
      </c>
      <c r="C139" s="206"/>
      <c r="D139" s="206"/>
      <c r="E139" s="206">
        <v>0</v>
      </c>
      <c r="F139" s="397">
        <f t="shared" si="12"/>
        <v>0</v>
      </c>
      <c r="G139" s="397">
        <f t="shared" si="13"/>
        <v>0</v>
      </c>
      <c r="H139" s="468" t="str">
        <f t="shared" si="14"/>
        <v>否</v>
      </c>
      <c r="I139" s="179" t="str">
        <f t="shared" si="15"/>
        <v>项</v>
      </c>
    </row>
    <row r="140" ht="36" customHeight="1" spans="1:9">
      <c r="A140" s="219">
        <v>2136702</v>
      </c>
      <c r="B140" s="341" t="s">
        <v>1335</v>
      </c>
      <c r="C140" s="206"/>
      <c r="D140" s="206"/>
      <c r="E140" s="206">
        <v>0</v>
      </c>
      <c r="F140" s="397">
        <f t="shared" si="12"/>
        <v>0</v>
      </c>
      <c r="G140" s="397">
        <f t="shared" si="13"/>
        <v>0</v>
      </c>
      <c r="H140" s="468" t="str">
        <f t="shared" si="14"/>
        <v>否</v>
      </c>
      <c r="I140" s="179" t="str">
        <f t="shared" si="15"/>
        <v>项</v>
      </c>
    </row>
    <row r="141" s="181" customFormat="1" ht="36" customHeight="1" spans="1:9">
      <c r="A141" s="219">
        <v>2136703</v>
      </c>
      <c r="B141" s="341" t="s">
        <v>1339</v>
      </c>
      <c r="C141" s="206"/>
      <c r="D141" s="206"/>
      <c r="E141" s="206">
        <v>0</v>
      </c>
      <c r="F141" s="397">
        <f t="shared" si="12"/>
        <v>0</v>
      </c>
      <c r="G141" s="397">
        <f t="shared" si="13"/>
        <v>0</v>
      </c>
      <c r="H141" s="468" t="str">
        <f t="shared" si="14"/>
        <v>否</v>
      </c>
      <c r="I141" s="179" t="str">
        <f t="shared" si="15"/>
        <v>项</v>
      </c>
    </row>
    <row r="142" s="181" customFormat="1" ht="36" customHeight="1" spans="1:9">
      <c r="A142" s="219">
        <v>2136799</v>
      </c>
      <c r="B142" s="341" t="s">
        <v>1340</v>
      </c>
      <c r="C142" s="206"/>
      <c r="D142" s="206"/>
      <c r="E142" s="206">
        <v>0</v>
      </c>
      <c r="F142" s="397">
        <f t="shared" si="12"/>
        <v>0</v>
      </c>
      <c r="G142" s="397">
        <f t="shared" si="13"/>
        <v>0</v>
      </c>
      <c r="H142" s="468" t="str">
        <f t="shared" si="14"/>
        <v>否</v>
      </c>
      <c r="I142" s="179" t="str">
        <f t="shared" si="15"/>
        <v>项</v>
      </c>
    </row>
    <row r="143" s="181" customFormat="1" ht="36" customHeight="1" spans="1:9">
      <c r="A143" s="219">
        <v>21369</v>
      </c>
      <c r="B143" s="373" t="s">
        <v>1341</v>
      </c>
      <c r="C143" s="147">
        <f>SUM(C144:C147)</f>
        <v>0</v>
      </c>
      <c r="D143" s="147">
        <f>SUM(D144:D147)</f>
        <v>0</v>
      </c>
      <c r="E143" s="339">
        <f>SUM(E144:E147)</f>
        <v>0</v>
      </c>
      <c r="F143" s="393">
        <f t="shared" si="12"/>
        <v>0</v>
      </c>
      <c r="G143" s="393">
        <f t="shared" si="13"/>
        <v>0</v>
      </c>
      <c r="H143" s="468" t="str">
        <f t="shared" si="14"/>
        <v>否</v>
      </c>
      <c r="I143" s="179" t="str">
        <f t="shared" si="15"/>
        <v>款</v>
      </c>
    </row>
    <row r="144" s="181" customFormat="1" ht="36" customHeight="1" spans="1:9">
      <c r="A144" s="219">
        <v>2136901</v>
      </c>
      <c r="B144" s="341" t="s">
        <v>856</v>
      </c>
      <c r="C144" s="206"/>
      <c r="D144" s="206"/>
      <c r="E144" s="206">
        <v>0</v>
      </c>
      <c r="F144" s="397">
        <f t="shared" si="12"/>
        <v>0</v>
      </c>
      <c r="G144" s="397">
        <f t="shared" si="13"/>
        <v>0</v>
      </c>
      <c r="H144" s="468" t="str">
        <f t="shared" si="14"/>
        <v>否</v>
      </c>
      <c r="I144" s="179" t="str">
        <f t="shared" si="15"/>
        <v>项</v>
      </c>
    </row>
    <row r="145" s="181" customFormat="1" ht="36" customHeight="1" spans="1:9">
      <c r="A145" s="219">
        <v>2136902</v>
      </c>
      <c r="B145" s="341" t="s">
        <v>1342</v>
      </c>
      <c r="C145" s="206"/>
      <c r="D145" s="206"/>
      <c r="E145" s="206">
        <v>0</v>
      </c>
      <c r="F145" s="397">
        <f t="shared" si="12"/>
        <v>0</v>
      </c>
      <c r="G145" s="397">
        <f t="shared" si="13"/>
        <v>0</v>
      </c>
      <c r="H145" s="468" t="str">
        <f t="shared" si="14"/>
        <v>否</v>
      </c>
      <c r="I145" s="179" t="str">
        <f t="shared" si="15"/>
        <v>项</v>
      </c>
    </row>
    <row r="146" s="181" customFormat="1" ht="36" customHeight="1" spans="1:9">
      <c r="A146" s="219">
        <v>2136903</v>
      </c>
      <c r="B146" s="341" t="s">
        <v>1343</v>
      </c>
      <c r="C146" s="206"/>
      <c r="D146" s="206"/>
      <c r="E146" s="206">
        <v>0</v>
      </c>
      <c r="F146" s="397">
        <f t="shared" si="12"/>
        <v>0</v>
      </c>
      <c r="G146" s="397">
        <f t="shared" si="13"/>
        <v>0</v>
      </c>
      <c r="H146" s="468" t="str">
        <f t="shared" si="14"/>
        <v>否</v>
      </c>
      <c r="I146" s="179" t="str">
        <f t="shared" si="15"/>
        <v>项</v>
      </c>
    </row>
    <row r="147" s="181" customFormat="1" ht="36" customHeight="1" spans="1:9">
      <c r="A147" s="219">
        <v>2136999</v>
      </c>
      <c r="B147" s="341" t="s">
        <v>1344</v>
      </c>
      <c r="C147" s="206"/>
      <c r="D147" s="206"/>
      <c r="E147" s="206">
        <v>0</v>
      </c>
      <c r="F147" s="397">
        <f t="shared" si="12"/>
        <v>0</v>
      </c>
      <c r="G147" s="397">
        <f t="shared" si="13"/>
        <v>0</v>
      </c>
      <c r="H147" s="468" t="str">
        <f t="shared" si="14"/>
        <v>否</v>
      </c>
      <c r="I147" s="179" t="str">
        <f t="shared" si="15"/>
        <v>项</v>
      </c>
    </row>
    <row r="148" s="182" customFormat="1" ht="36" customHeight="1" spans="1:9">
      <c r="A148" s="217">
        <v>21370</v>
      </c>
      <c r="B148" s="373" t="s">
        <v>1345</v>
      </c>
      <c r="C148" s="339">
        <f>SUM(C149:C150)</f>
        <v>0</v>
      </c>
      <c r="D148" s="339">
        <f>SUM(D149:D150)</f>
        <v>0</v>
      </c>
      <c r="E148" s="339">
        <f>SUM(E149:E150)</f>
        <v>0</v>
      </c>
      <c r="F148" s="393">
        <f t="shared" si="12"/>
        <v>0</v>
      </c>
      <c r="G148" s="393">
        <f t="shared" si="13"/>
        <v>0</v>
      </c>
      <c r="H148" s="468" t="str">
        <f t="shared" si="14"/>
        <v>否</v>
      </c>
      <c r="I148" s="179" t="str">
        <f t="shared" si="15"/>
        <v>款</v>
      </c>
    </row>
    <row r="149" s="182" customFormat="1" ht="36" customHeight="1" spans="1:9">
      <c r="A149" s="217">
        <v>2137001</v>
      </c>
      <c r="B149" s="341" t="s">
        <v>1334</v>
      </c>
      <c r="C149" s="206"/>
      <c r="D149" s="206"/>
      <c r="E149" s="206">
        <v>0</v>
      </c>
      <c r="F149" s="397">
        <f t="shared" si="12"/>
        <v>0</v>
      </c>
      <c r="G149" s="397">
        <f t="shared" si="13"/>
        <v>0</v>
      </c>
      <c r="H149" s="468" t="str">
        <f t="shared" si="14"/>
        <v>否</v>
      </c>
      <c r="I149" s="179" t="str">
        <f t="shared" si="15"/>
        <v>项</v>
      </c>
    </row>
    <row r="150" s="181" customFormat="1" ht="36" customHeight="1" spans="1:9">
      <c r="A150" s="217">
        <v>2137099</v>
      </c>
      <c r="B150" s="341" t="s">
        <v>1346</v>
      </c>
      <c r="C150" s="206"/>
      <c r="D150" s="206"/>
      <c r="E150" s="206">
        <v>0</v>
      </c>
      <c r="F150" s="397">
        <f t="shared" si="12"/>
        <v>0</v>
      </c>
      <c r="G150" s="397">
        <f t="shared" si="13"/>
        <v>0</v>
      </c>
      <c r="H150" s="468" t="str">
        <f t="shared" si="14"/>
        <v>否</v>
      </c>
      <c r="I150" s="179" t="str">
        <f t="shared" si="15"/>
        <v>项</v>
      </c>
    </row>
    <row r="151" s="181" customFormat="1" ht="36" customHeight="1" spans="1:9">
      <c r="A151" s="217">
        <v>21371</v>
      </c>
      <c r="B151" s="373" t="s">
        <v>1347</v>
      </c>
      <c r="C151" s="206">
        <f>SUM(C152:C155)</f>
        <v>0</v>
      </c>
      <c r="D151" s="206">
        <f>SUM(D152:D155)</f>
        <v>0</v>
      </c>
      <c r="E151" s="206">
        <f>SUM(E152:E155)</f>
        <v>0</v>
      </c>
      <c r="F151" s="397">
        <f t="shared" si="12"/>
        <v>0</v>
      </c>
      <c r="G151" s="397">
        <f t="shared" si="13"/>
        <v>0</v>
      </c>
      <c r="H151" s="468" t="str">
        <f t="shared" si="14"/>
        <v>否</v>
      </c>
      <c r="I151" s="179" t="str">
        <f t="shared" si="15"/>
        <v>款</v>
      </c>
    </row>
    <row r="152" s="181" customFormat="1" ht="36" customHeight="1" spans="1:9">
      <c r="A152" s="217">
        <v>2137101</v>
      </c>
      <c r="B152" s="341" t="s">
        <v>856</v>
      </c>
      <c r="C152" s="206"/>
      <c r="D152" s="206"/>
      <c r="E152" s="206">
        <v>0</v>
      </c>
      <c r="F152" s="397">
        <f t="shared" si="12"/>
        <v>0</v>
      </c>
      <c r="G152" s="397">
        <f t="shared" si="13"/>
        <v>0</v>
      </c>
      <c r="H152" s="468" t="str">
        <f t="shared" si="14"/>
        <v>否</v>
      </c>
      <c r="I152" s="179" t="str">
        <f t="shared" si="15"/>
        <v>项</v>
      </c>
    </row>
    <row r="153" s="181" customFormat="1" ht="36" customHeight="1" spans="1:9">
      <c r="A153" s="217">
        <v>2137102</v>
      </c>
      <c r="B153" s="341" t="s">
        <v>1348</v>
      </c>
      <c r="C153" s="206"/>
      <c r="D153" s="206"/>
      <c r="E153" s="206">
        <v>0</v>
      </c>
      <c r="F153" s="397">
        <f t="shared" si="12"/>
        <v>0</v>
      </c>
      <c r="G153" s="397">
        <f t="shared" si="13"/>
        <v>0</v>
      </c>
      <c r="H153" s="468" t="str">
        <f t="shared" si="14"/>
        <v>否</v>
      </c>
      <c r="I153" s="179" t="str">
        <f t="shared" si="15"/>
        <v>项</v>
      </c>
    </row>
    <row r="154" s="181" customFormat="1" ht="36" customHeight="1" spans="1:9">
      <c r="A154" s="217">
        <v>2137103</v>
      </c>
      <c r="B154" s="341" t="s">
        <v>1343</v>
      </c>
      <c r="C154" s="206"/>
      <c r="D154" s="206"/>
      <c r="E154" s="206">
        <v>0</v>
      </c>
      <c r="F154" s="397">
        <f t="shared" si="12"/>
        <v>0</v>
      </c>
      <c r="G154" s="397">
        <f t="shared" si="13"/>
        <v>0</v>
      </c>
      <c r="H154" s="468" t="str">
        <f t="shared" si="14"/>
        <v>否</v>
      </c>
      <c r="I154" s="179" t="str">
        <f t="shared" si="15"/>
        <v>项</v>
      </c>
    </row>
    <row r="155" s="181" customFormat="1" ht="36" customHeight="1" spans="1:9">
      <c r="A155" s="217">
        <v>2137199</v>
      </c>
      <c r="B155" s="341" t="s">
        <v>1349</v>
      </c>
      <c r="C155" s="206"/>
      <c r="D155" s="206"/>
      <c r="E155" s="206">
        <v>0</v>
      </c>
      <c r="F155" s="397">
        <f t="shared" si="12"/>
        <v>0</v>
      </c>
      <c r="G155" s="397">
        <f t="shared" si="13"/>
        <v>0</v>
      </c>
      <c r="H155" s="468" t="str">
        <f t="shared" si="14"/>
        <v>否</v>
      </c>
      <c r="I155" s="179" t="str">
        <f t="shared" si="15"/>
        <v>项</v>
      </c>
    </row>
    <row r="156" s="181" customFormat="1" ht="36" customHeight="1" spans="1:9">
      <c r="A156" s="217">
        <v>21372</v>
      </c>
      <c r="B156" s="373" t="s">
        <v>1350</v>
      </c>
      <c r="C156" s="339">
        <f>SUM(C157:C159)</f>
        <v>2</v>
      </c>
      <c r="D156" s="339">
        <f>SUM(D157:D159)</f>
        <v>0</v>
      </c>
      <c r="E156" s="339">
        <f>SUM(E157:E159)</f>
        <v>2</v>
      </c>
      <c r="F156" s="393">
        <f t="shared" si="12"/>
        <v>100</v>
      </c>
      <c r="G156" s="393">
        <f t="shared" si="13"/>
        <v>0</v>
      </c>
      <c r="H156" s="468" t="str">
        <f t="shared" si="14"/>
        <v>是</v>
      </c>
      <c r="I156" s="179" t="str">
        <f t="shared" si="15"/>
        <v>款</v>
      </c>
    </row>
    <row r="157" s="181" customFormat="1" ht="36" customHeight="1" spans="1:9">
      <c r="A157" s="217">
        <v>2137201</v>
      </c>
      <c r="B157" s="341" t="s">
        <v>1351</v>
      </c>
      <c r="C157" s="206">
        <v>2</v>
      </c>
      <c r="D157" s="206"/>
      <c r="E157" s="206">
        <v>2</v>
      </c>
      <c r="F157" s="397">
        <f t="shared" si="12"/>
        <v>100</v>
      </c>
      <c r="G157" s="397">
        <f t="shared" si="13"/>
        <v>0</v>
      </c>
      <c r="H157" s="468" t="str">
        <f t="shared" si="14"/>
        <v>是</v>
      </c>
      <c r="I157" s="179" t="str">
        <f t="shared" si="15"/>
        <v>项</v>
      </c>
    </row>
    <row r="158" s="181" customFormat="1" ht="36" customHeight="1" spans="1:9">
      <c r="A158" s="217">
        <v>2137202</v>
      </c>
      <c r="B158" s="341" t="s">
        <v>1334</v>
      </c>
      <c r="C158" s="206"/>
      <c r="D158" s="206"/>
      <c r="E158" s="206">
        <v>0</v>
      </c>
      <c r="F158" s="397">
        <f t="shared" si="12"/>
        <v>0</v>
      </c>
      <c r="G158" s="397">
        <f t="shared" si="13"/>
        <v>0</v>
      </c>
      <c r="H158" s="468" t="str">
        <f t="shared" si="14"/>
        <v>否</v>
      </c>
      <c r="I158" s="179" t="str">
        <f t="shared" si="15"/>
        <v>项</v>
      </c>
    </row>
    <row r="159" s="181" customFormat="1" ht="36" customHeight="1" spans="1:9">
      <c r="A159" s="217">
        <v>2137299</v>
      </c>
      <c r="B159" s="341" t="s">
        <v>1352</v>
      </c>
      <c r="C159" s="206"/>
      <c r="D159" s="206"/>
      <c r="E159" s="206">
        <v>0</v>
      </c>
      <c r="F159" s="397">
        <f t="shared" si="12"/>
        <v>0</v>
      </c>
      <c r="G159" s="397">
        <f t="shared" si="13"/>
        <v>0</v>
      </c>
      <c r="H159" s="468" t="str">
        <f t="shared" si="14"/>
        <v>否</v>
      </c>
      <c r="I159" s="179" t="str">
        <f t="shared" si="15"/>
        <v>项</v>
      </c>
    </row>
    <row r="160" s="181" customFormat="1" ht="36" customHeight="1" spans="1:9">
      <c r="A160" s="217">
        <v>21373</v>
      </c>
      <c r="B160" s="373" t="s">
        <v>1353</v>
      </c>
      <c r="C160" s="339">
        <f>SUM(C161:C163)</f>
        <v>0</v>
      </c>
      <c r="D160" s="339">
        <f>SUM(D161:D163)</f>
        <v>0</v>
      </c>
      <c r="E160" s="339">
        <f>SUM(E161:E163)</f>
        <v>0</v>
      </c>
      <c r="F160" s="393">
        <f t="shared" si="12"/>
        <v>0</v>
      </c>
      <c r="G160" s="393">
        <f t="shared" si="13"/>
        <v>0</v>
      </c>
      <c r="H160" s="468" t="str">
        <f t="shared" si="14"/>
        <v>否</v>
      </c>
      <c r="I160" s="179" t="str">
        <f t="shared" si="15"/>
        <v>款</v>
      </c>
    </row>
    <row r="161" s="181" customFormat="1" ht="36" customHeight="1" spans="1:9">
      <c r="A161" s="217">
        <v>2137301</v>
      </c>
      <c r="B161" s="341" t="s">
        <v>1351</v>
      </c>
      <c r="C161" s="206"/>
      <c r="D161" s="206"/>
      <c r="E161" s="206">
        <v>0</v>
      </c>
      <c r="F161" s="397">
        <f t="shared" si="12"/>
        <v>0</v>
      </c>
      <c r="G161" s="397">
        <f t="shared" si="13"/>
        <v>0</v>
      </c>
      <c r="H161" s="468" t="str">
        <f t="shared" si="14"/>
        <v>否</v>
      </c>
      <c r="I161" s="179" t="str">
        <f t="shared" si="15"/>
        <v>项</v>
      </c>
    </row>
    <row r="162" s="181" customFormat="1" ht="36" customHeight="1" spans="1:9">
      <c r="A162" s="217">
        <v>2137302</v>
      </c>
      <c r="B162" s="341" t="s">
        <v>1334</v>
      </c>
      <c r="C162" s="206"/>
      <c r="D162" s="206"/>
      <c r="E162" s="206">
        <v>0</v>
      </c>
      <c r="F162" s="397">
        <f t="shared" si="12"/>
        <v>0</v>
      </c>
      <c r="G162" s="397">
        <f t="shared" si="13"/>
        <v>0</v>
      </c>
      <c r="H162" s="468" t="str">
        <f t="shared" si="14"/>
        <v>否</v>
      </c>
      <c r="I162" s="179" t="str">
        <f t="shared" si="15"/>
        <v>项</v>
      </c>
    </row>
    <row r="163" s="181" customFormat="1" ht="36" customHeight="1" spans="1:9">
      <c r="A163" s="217">
        <v>2137399</v>
      </c>
      <c r="B163" s="341" t="s">
        <v>1354</v>
      </c>
      <c r="C163" s="206"/>
      <c r="D163" s="206"/>
      <c r="E163" s="206">
        <v>0</v>
      </c>
      <c r="F163" s="397">
        <f t="shared" si="12"/>
        <v>0</v>
      </c>
      <c r="G163" s="397">
        <f t="shared" si="13"/>
        <v>0</v>
      </c>
      <c r="H163" s="468" t="str">
        <f t="shared" si="14"/>
        <v>否</v>
      </c>
      <c r="I163" s="179" t="str">
        <f t="shared" si="15"/>
        <v>项</v>
      </c>
    </row>
    <row r="164" s="181" customFormat="1" ht="54" customHeight="1" spans="1:9">
      <c r="A164" s="217">
        <v>21374</v>
      </c>
      <c r="B164" s="373" t="s">
        <v>1355</v>
      </c>
      <c r="C164" s="206">
        <f>SUM(C165:C166)</f>
        <v>0</v>
      </c>
      <c r="D164" s="206">
        <f>SUM(D165:D166)</f>
        <v>0</v>
      </c>
      <c r="E164" s="206">
        <f>SUM(E165:E166)</f>
        <v>0</v>
      </c>
      <c r="F164" s="393">
        <f t="shared" si="12"/>
        <v>0</v>
      </c>
      <c r="G164" s="393">
        <f t="shared" si="13"/>
        <v>0</v>
      </c>
      <c r="H164" s="468" t="str">
        <f t="shared" si="14"/>
        <v>否</v>
      </c>
      <c r="I164" s="179" t="str">
        <f t="shared" si="15"/>
        <v>款</v>
      </c>
    </row>
    <row r="165" s="181" customFormat="1" ht="36" customHeight="1" spans="1:9">
      <c r="A165" s="217">
        <v>2137401</v>
      </c>
      <c r="B165" s="341" t="s">
        <v>1334</v>
      </c>
      <c r="C165" s="206"/>
      <c r="D165" s="206"/>
      <c r="E165" s="206">
        <v>0</v>
      </c>
      <c r="F165" s="397">
        <f t="shared" si="12"/>
        <v>0</v>
      </c>
      <c r="G165" s="397">
        <f t="shared" si="13"/>
        <v>0</v>
      </c>
      <c r="H165" s="468" t="str">
        <f t="shared" si="14"/>
        <v>否</v>
      </c>
      <c r="I165" s="179" t="str">
        <f t="shared" si="15"/>
        <v>项</v>
      </c>
    </row>
    <row r="166" s="181" customFormat="1" ht="36" customHeight="1" spans="1:9">
      <c r="A166" s="217">
        <v>2137499</v>
      </c>
      <c r="B166" s="341" t="s">
        <v>1356</v>
      </c>
      <c r="C166" s="206"/>
      <c r="D166" s="206"/>
      <c r="E166" s="206">
        <v>0</v>
      </c>
      <c r="F166" s="397">
        <f t="shared" si="12"/>
        <v>0</v>
      </c>
      <c r="G166" s="397">
        <f t="shared" si="13"/>
        <v>0</v>
      </c>
      <c r="H166" s="468" t="str">
        <f t="shared" si="14"/>
        <v>否</v>
      </c>
      <c r="I166" s="179" t="str">
        <f t="shared" si="15"/>
        <v>项</v>
      </c>
    </row>
    <row r="167" s="181" customFormat="1" ht="36" customHeight="1" spans="1:9">
      <c r="A167" s="217">
        <v>21398</v>
      </c>
      <c r="B167" s="373" t="s">
        <v>1226</v>
      </c>
      <c r="C167" s="206">
        <f>SUM(C168:C170)</f>
        <v>0</v>
      </c>
      <c r="D167" s="206">
        <f>SUM(D168:D170)</f>
        <v>0</v>
      </c>
      <c r="E167" s="206">
        <f>SUM(E168:E170)</f>
        <v>0</v>
      </c>
      <c r="F167" s="397">
        <f t="shared" si="12"/>
        <v>0</v>
      </c>
      <c r="G167" s="397">
        <f t="shared" si="13"/>
        <v>0</v>
      </c>
      <c r="H167" s="468" t="str">
        <f t="shared" si="14"/>
        <v>否</v>
      </c>
      <c r="I167" s="179" t="str">
        <f t="shared" si="15"/>
        <v>款</v>
      </c>
    </row>
    <row r="168" s="181" customFormat="1" ht="36" customHeight="1" spans="1:9">
      <c r="A168" s="217">
        <v>2139801</v>
      </c>
      <c r="B168" s="341" t="s">
        <v>1357</v>
      </c>
      <c r="C168" s="206"/>
      <c r="D168" s="206"/>
      <c r="E168" s="206">
        <v>0</v>
      </c>
      <c r="F168" s="397">
        <f t="shared" si="12"/>
        <v>0</v>
      </c>
      <c r="G168" s="397">
        <f t="shared" si="13"/>
        <v>0</v>
      </c>
      <c r="H168" s="468" t="str">
        <f t="shared" si="14"/>
        <v>否</v>
      </c>
      <c r="I168" s="179" t="str">
        <f t="shared" si="15"/>
        <v>项</v>
      </c>
    </row>
    <row r="169" s="181" customFormat="1" ht="36" customHeight="1" spans="1:9">
      <c r="A169" s="217">
        <v>2139802</v>
      </c>
      <c r="B169" s="341" t="s">
        <v>1358</v>
      </c>
      <c r="C169" s="206"/>
      <c r="D169" s="206"/>
      <c r="E169" s="206">
        <v>0</v>
      </c>
      <c r="F169" s="397">
        <f t="shared" si="12"/>
        <v>0</v>
      </c>
      <c r="G169" s="397">
        <f t="shared" si="13"/>
        <v>0</v>
      </c>
      <c r="H169" s="468" t="str">
        <f t="shared" si="14"/>
        <v>否</v>
      </c>
      <c r="I169" s="179" t="str">
        <f t="shared" si="15"/>
        <v>项</v>
      </c>
    </row>
    <row r="170" s="181" customFormat="1" ht="36" customHeight="1" spans="1:9">
      <c r="A170" s="217">
        <v>2139899</v>
      </c>
      <c r="B170" s="341" t="s">
        <v>1359</v>
      </c>
      <c r="C170" s="206"/>
      <c r="D170" s="206"/>
      <c r="E170" s="206">
        <v>0</v>
      </c>
      <c r="F170" s="397">
        <f t="shared" si="12"/>
        <v>0</v>
      </c>
      <c r="G170" s="397">
        <f t="shared" si="13"/>
        <v>0</v>
      </c>
      <c r="H170" s="468" t="str">
        <f t="shared" si="14"/>
        <v>否</v>
      </c>
      <c r="I170" s="179" t="str">
        <f t="shared" si="15"/>
        <v>项</v>
      </c>
    </row>
    <row r="171" s="182" customFormat="1" ht="36" customHeight="1" spans="1:9">
      <c r="A171" s="340" t="s">
        <v>1360</v>
      </c>
      <c r="B171" s="469" t="s">
        <v>1361</v>
      </c>
      <c r="C171" s="216">
        <f>SUM(C172,C177,C182,C191,C198,C208,C211,C214:C215)</f>
        <v>0</v>
      </c>
      <c r="D171" s="216">
        <f>SUM(D172,D177,D182,D191,D198,D208,D211,D214:D215)</f>
        <v>0</v>
      </c>
      <c r="E171" s="471">
        <f>SUM(E172,E177,E182,E191,E198,E208,E211,E214:E215)</f>
        <v>0</v>
      </c>
      <c r="F171" s="389">
        <f t="shared" si="12"/>
        <v>0</v>
      </c>
      <c r="G171" s="389">
        <f t="shared" si="13"/>
        <v>0</v>
      </c>
      <c r="H171" s="468" t="str">
        <f t="shared" si="14"/>
        <v>是</v>
      </c>
      <c r="I171" s="179" t="str">
        <f t="shared" si="15"/>
        <v>类</v>
      </c>
    </row>
    <row r="172" s="181" customFormat="1" ht="36" customHeight="1" spans="1:9">
      <c r="A172" s="219">
        <v>21460</v>
      </c>
      <c r="B172" s="373" t="s">
        <v>1362</v>
      </c>
      <c r="C172" s="147">
        <f>SUM(C173:C176)</f>
        <v>0</v>
      </c>
      <c r="D172" s="147">
        <f>SUM(D173:D176)</f>
        <v>0</v>
      </c>
      <c r="E172" s="206">
        <f>SUM(E173:E176)</f>
        <v>0</v>
      </c>
      <c r="F172" s="397">
        <f t="shared" si="12"/>
        <v>0</v>
      </c>
      <c r="G172" s="397">
        <f t="shared" si="13"/>
        <v>0</v>
      </c>
      <c r="H172" s="468" t="str">
        <f t="shared" si="14"/>
        <v>否</v>
      </c>
      <c r="I172" s="179" t="str">
        <f t="shared" si="15"/>
        <v>款</v>
      </c>
    </row>
    <row r="173" s="181" customFormat="1" ht="36" customHeight="1" spans="1:9">
      <c r="A173" s="219">
        <v>2146001</v>
      </c>
      <c r="B173" s="341" t="s">
        <v>889</v>
      </c>
      <c r="C173" s="206"/>
      <c r="D173" s="206"/>
      <c r="E173" s="206">
        <v>0</v>
      </c>
      <c r="F173" s="397">
        <f t="shared" si="12"/>
        <v>0</v>
      </c>
      <c r="G173" s="397">
        <f t="shared" si="13"/>
        <v>0</v>
      </c>
      <c r="H173" s="468" t="str">
        <f t="shared" si="14"/>
        <v>否</v>
      </c>
      <c r="I173" s="179" t="str">
        <f t="shared" si="15"/>
        <v>项</v>
      </c>
    </row>
    <row r="174" s="182" customFormat="1" ht="36" customHeight="1" spans="1:9">
      <c r="A174" s="219">
        <v>2146002</v>
      </c>
      <c r="B174" s="341" t="s">
        <v>890</v>
      </c>
      <c r="C174" s="206"/>
      <c r="D174" s="206"/>
      <c r="E174" s="206">
        <v>0</v>
      </c>
      <c r="F174" s="397">
        <f t="shared" si="12"/>
        <v>0</v>
      </c>
      <c r="G174" s="397">
        <f t="shared" si="13"/>
        <v>0</v>
      </c>
      <c r="H174" s="468" t="str">
        <f t="shared" si="14"/>
        <v>否</v>
      </c>
      <c r="I174" s="179" t="str">
        <f t="shared" si="15"/>
        <v>项</v>
      </c>
    </row>
    <row r="175" s="182" customFormat="1" ht="36" customHeight="1" spans="1:9">
      <c r="A175" s="219">
        <v>2146003</v>
      </c>
      <c r="B175" s="341" t="s">
        <v>1363</v>
      </c>
      <c r="C175" s="206"/>
      <c r="D175" s="206"/>
      <c r="E175" s="206">
        <v>0</v>
      </c>
      <c r="F175" s="397">
        <f t="shared" si="12"/>
        <v>0</v>
      </c>
      <c r="G175" s="397">
        <f t="shared" si="13"/>
        <v>0</v>
      </c>
      <c r="H175" s="468" t="str">
        <f t="shared" si="14"/>
        <v>否</v>
      </c>
      <c r="I175" s="179" t="str">
        <f t="shared" si="15"/>
        <v>项</v>
      </c>
    </row>
    <row r="176" s="181" customFormat="1" ht="36" customHeight="1" spans="1:9">
      <c r="A176" s="219">
        <v>2146099</v>
      </c>
      <c r="B176" s="341" t="s">
        <v>1364</v>
      </c>
      <c r="C176" s="206"/>
      <c r="D176" s="206"/>
      <c r="E176" s="206">
        <v>0</v>
      </c>
      <c r="F176" s="397">
        <f t="shared" si="12"/>
        <v>0</v>
      </c>
      <c r="G176" s="397">
        <f t="shared" si="13"/>
        <v>0</v>
      </c>
      <c r="H176" s="468" t="str">
        <f t="shared" si="14"/>
        <v>否</v>
      </c>
      <c r="I176" s="179" t="str">
        <f t="shared" si="15"/>
        <v>项</v>
      </c>
    </row>
    <row r="177" s="181" customFormat="1" ht="36" customHeight="1" spans="1:9">
      <c r="A177" s="219">
        <v>21462</v>
      </c>
      <c r="B177" s="373" t="s">
        <v>1365</v>
      </c>
      <c r="C177" s="206">
        <f>SUM(C178:C181)</f>
        <v>0</v>
      </c>
      <c r="D177" s="206">
        <f>SUM(D178:D181)</f>
        <v>0</v>
      </c>
      <c r="E177" s="206">
        <f>SUM(E178:E181)</f>
        <v>0</v>
      </c>
      <c r="F177" s="397">
        <f t="shared" si="12"/>
        <v>0</v>
      </c>
      <c r="G177" s="397">
        <f t="shared" si="13"/>
        <v>0</v>
      </c>
      <c r="H177" s="468" t="str">
        <f t="shared" si="14"/>
        <v>否</v>
      </c>
      <c r="I177" s="179" t="str">
        <f t="shared" si="15"/>
        <v>款</v>
      </c>
    </row>
    <row r="178" s="181" customFormat="1" ht="36" customHeight="1" spans="1:9">
      <c r="A178" s="219">
        <v>2146201</v>
      </c>
      <c r="B178" s="341" t="s">
        <v>1363</v>
      </c>
      <c r="C178" s="206"/>
      <c r="D178" s="206"/>
      <c r="E178" s="206">
        <v>0</v>
      </c>
      <c r="F178" s="397">
        <f t="shared" si="12"/>
        <v>0</v>
      </c>
      <c r="G178" s="397">
        <f t="shared" si="13"/>
        <v>0</v>
      </c>
      <c r="H178" s="468" t="str">
        <f t="shared" si="14"/>
        <v>否</v>
      </c>
      <c r="I178" s="179" t="str">
        <f t="shared" si="15"/>
        <v>项</v>
      </c>
    </row>
    <row r="179" s="181" customFormat="1" ht="36" customHeight="1" spans="1:9">
      <c r="A179" s="219">
        <v>2146202</v>
      </c>
      <c r="B179" s="341" t="s">
        <v>1366</v>
      </c>
      <c r="C179" s="206"/>
      <c r="D179" s="206"/>
      <c r="E179" s="206">
        <v>0</v>
      </c>
      <c r="F179" s="397">
        <f t="shared" si="12"/>
        <v>0</v>
      </c>
      <c r="G179" s="397">
        <f t="shared" si="13"/>
        <v>0</v>
      </c>
      <c r="H179" s="468" t="str">
        <f t="shared" si="14"/>
        <v>否</v>
      </c>
      <c r="I179" s="179" t="str">
        <f t="shared" si="15"/>
        <v>项</v>
      </c>
    </row>
    <row r="180" ht="36" customHeight="1" spans="1:9">
      <c r="A180" s="219">
        <v>2146203</v>
      </c>
      <c r="B180" s="341" t="s">
        <v>1367</v>
      </c>
      <c r="C180" s="206"/>
      <c r="D180" s="206"/>
      <c r="E180" s="206">
        <v>0</v>
      </c>
      <c r="F180" s="397">
        <f t="shared" si="12"/>
        <v>0</v>
      </c>
      <c r="G180" s="397">
        <f t="shared" si="13"/>
        <v>0</v>
      </c>
      <c r="H180" s="468" t="str">
        <f t="shared" si="14"/>
        <v>否</v>
      </c>
      <c r="I180" s="179" t="str">
        <f t="shared" si="15"/>
        <v>项</v>
      </c>
    </row>
    <row r="181" s="182" customFormat="1" ht="36" customHeight="1" spans="1:9">
      <c r="A181" s="219">
        <v>2146299</v>
      </c>
      <c r="B181" s="341" t="s">
        <v>1368</v>
      </c>
      <c r="C181" s="206"/>
      <c r="D181" s="206"/>
      <c r="E181" s="206">
        <v>0</v>
      </c>
      <c r="F181" s="397">
        <f t="shared" si="12"/>
        <v>0</v>
      </c>
      <c r="G181" s="397">
        <f t="shared" si="13"/>
        <v>0</v>
      </c>
      <c r="H181" s="468" t="str">
        <f t="shared" si="14"/>
        <v>否</v>
      </c>
      <c r="I181" s="179" t="str">
        <f t="shared" si="15"/>
        <v>项</v>
      </c>
    </row>
    <row r="182" s="181" customFormat="1" ht="36" customHeight="1" spans="1:9">
      <c r="A182" s="219">
        <v>21464</v>
      </c>
      <c r="B182" s="373" t="s">
        <v>1369</v>
      </c>
      <c r="C182" s="206">
        <f>SUM(C183:C190)</f>
        <v>0</v>
      </c>
      <c r="D182" s="206">
        <f>SUM(D183:D190)</f>
        <v>0</v>
      </c>
      <c r="E182" s="206">
        <f>SUM(E183:E190)</f>
        <v>0</v>
      </c>
      <c r="F182" s="397">
        <f t="shared" si="12"/>
        <v>0</v>
      </c>
      <c r="G182" s="397">
        <f t="shared" si="13"/>
        <v>0</v>
      </c>
      <c r="H182" s="468" t="str">
        <f t="shared" si="14"/>
        <v>否</v>
      </c>
      <c r="I182" s="179" t="str">
        <f t="shared" si="15"/>
        <v>款</v>
      </c>
    </row>
    <row r="183" ht="36" customHeight="1" spans="1:9">
      <c r="A183" s="219">
        <v>2146401</v>
      </c>
      <c r="B183" s="341" t="s">
        <v>1370</v>
      </c>
      <c r="C183" s="206"/>
      <c r="D183" s="206"/>
      <c r="E183" s="206">
        <v>0</v>
      </c>
      <c r="F183" s="397">
        <f t="shared" si="12"/>
        <v>0</v>
      </c>
      <c r="G183" s="397">
        <f t="shared" si="13"/>
        <v>0</v>
      </c>
      <c r="H183" s="468" t="str">
        <f t="shared" si="14"/>
        <v>否</v>
      </c>
      <c r="I183" s="179" t="str">
        <f t="shared" si="15"/>
        <v>项</v>
      </c>
    </row>
    <row r="184" s="181" customFormat="1" ht="36" customHeight="1" spans="1:9">
      <c r="A184" s="219">
        <v>2146402</v>
      </c>
      <c r="B184" s="341" t="s">
        <v>1371</v>
      </c>
      <c r="C184" s="206"/>
      <c r="D184" s="206"/>
      <c r="E184" s="206">
        <v>0</v>
      </c>
      <c r="F184" s="397">
        <f t="shared" si="12"/>
        <v>0</v>
      </c>
      <c r="G184" s="397">
        <f t="shared" si="13"/>
        <v>0</v>
      </c>
      <c r="H184" s="468" t="str">
        <f t="shared" si="14"/>
        <v>否</v>
      </c>
      <c r="I184" s="179" t="str">
        <f t="shared" si="15"/>
        <v>项</v>
      </c>
    </row>
    <row r="185" s="181" customFormat="1" ht="36" customHeight="1" spans="1:9">
      <c r="A185" s="219">
        <v>2146403</v>
      </c>
      <c r="B185" s="341" t="s">
        <v>1372</v>
      </c>
      <c r="C185" s="206"/>
      <c r="D185" s="206"/>
      <c r="E185" s="206">
        <v>0</v>
      </c>
      <c r="F185" s="397">
        <f t="shared" si="12"/>
        <v>0</v>
      </c>
      <c r="G185" s="397">
        <f t="shared" si="13"/>
        <v>0</v>
      </c>
      <c r="H185" s="468" t="str">
        <f t="shared" si="14"/>
        <v>否</v>
      </c>
      <c r="I185" s="179" t="str">
        <f t="shared" si="15"/>
        <v>项</v>
      </c>
    </row>
    <row r="186" s="181" customFormat="1" ht="36" customHeight="1" spans="1:9">
      <c r="A186" s="219">
        <v>2146404</v>
      </c>
      <c r="B186" s="341" t="s">
        <v>1373</v>
      </c>
      <c r="C186" s="206"/>
      <c r="D186" s="206"/>
      <c r="E186" s="206">
        <v>0</v>
      </c>
      <c r="F186" s="397">
        <f t="shared" ref="F186:F249" si="16">IFERROR(IF(C186&lt;0,"",IFERROR(E186/C186,0))*100,0)</f>
        <v>0</v>
      </c>
      <c r="G186" s="397">
        <f t="shared" ref="G186:G249" si="17">IFERROR(IF(D186&lt;0,"",IFERROR(E186/D186,0))*100,0)</f>
        <v>0</v>
      </c>
      <c r="H186" s="468" t="str">
        <f t="shared" si="14"/>
        <v>否</v>
      </c>
      <c r="I186" s="179" t="str">
        <f t="shared" si="15"/>
        <v>项</v>
      </c>
    </row>
    <row r="187" s="182" customFormat="1" ht="36" customHeight="1" spans="1:9">
      <c r="A187" s="219">
        <v>2146405</v>
      </c>
      <c r="B187" s="341" t="s">
        <v>1374</v>
      </c>
      <c r="C187" s="206"/>
      <c r="D187" s="206"/>
      <c r="E187" s="206">
        <v>0</v>
      </c>
      <c r="F187" s="397">
        <f t="shared" si="16"/>
        <v>0</v>
      </c>
      <c r="G187" s="397">
        <f t="shared" si="17"/>
        <v>0</v>
      </c>
      <c r="H187" s="468" t="str">
        <f t="shared" si="14"/>
        <v>否</v>
      </c>
      <c r="I187" s="179" t="str">
        <f t="shared" si="15"/>
        <v>项</v>
      </c>
    </row>
    <row r="188" s="181" customFormat="1" ht="36" customHeight="1" spans="1:9">
      <c r="A188" s="219">
        <v>2146406</v>
      </c>
      <c r="B188" s="341" t="s">
        <v>1375</v>
      </c>
      <c r="C188" s="206"/>
      <c r="D188" s="206"/>
      <c r="E188" s="206">
        <v>0</v>
      </c>
      <c r="F188" s="397">
        <f t="shared" si="16"/>
        <v>0</v>
      </c>
      <c r="G188" s="397">
        <f t="shared" si="17"/>
        <v>0</v>
      </c>
      <c r="H188" s="468" t="str">
        <f t="shared" si="14"/>
        <v>否</v>
      </c>
      <c r="I188" s="179" t="str">
        <f t="shared" si="15"/>
        <v>项</v>
      </c>
    </row>
    <row r="189" ht="36" customHeight="1" spans="1:9">
      <c r="A189" s="219">
        <v>2146407</v>
      </c>
      <c r="B189" s="341" t="s">
        <v>1376</v>
      </c>
      <c r="C189" s="206"/>
      <c r="D189" s="206"/>
      <c r="E189" s="206">
        <v>0</v>
      </c>
      <c r="F189" s="397">
        <f t="shared" si="16"/>
        <v>0</v>
      </c>
      <c r="G189" s="397">
        <f t="shared" si="17"/>
        <v>0</v>
      </c>
      <c r="H189" s="468" t="str">
        <f t="shared" si="14"/>
        <v>否</v>
      </c>
      <c r="I189" s="179" t="str">
        <f t="shared" si="15"/>
        <v>项</v>
      </c>
    </row>
    <row r="190" s="181" customFormat="1" ht="36" customHeight="1" spans="1:9">
      <c r="A190" s="219">
        <v>2146499</v>
      </c>
      <c r="B190" s="341" t="s">
        <v>1377</v>
      </c>
      <c r="C190" s="206"/>
      <c r="D190" s="206"/>
      <c r="E190" s="206">
        <v>0</v>
      </c>
      <c r="F190" s="397">
        <f t="shared" si="16"/>
        <v>0</v>
      </c>
      <c r="G190" s="397">
        <f t="shared" si="17"/>
        <v>0</v>
      </c>
      <c r="H190" s="468" t="str">
        <f t="shared" si="14"/>
        <v>否</v>
      </c>
      <c r="I190" s="179" t="str">
        <f t="shared" si="15"/>
        <v>项</v>
      </c>
    </row>
    <row r="191" s="181" customFormat="1" ht="36" customHeight="1" spans="1:9">
      <c r="A191" s="219">
        <v>21468</v>
      </c>
      <c r="B191" s="373" t="s">
        <v>1378</v>
      </c>
      <c r="C191" s="206">
        <f>SUM(C192:C197)</f>
        <v>0</v>
      </c>
      <c r="D191" s="206">
        <f>SUM(D192:D197)</f>
        <v>0</v>
      </c>
      <c r="E191" s="206">
        <f>SUM(E192:E197)</f>
        <v>0</v>
      </c>
      <c r="F191" s="397">
        <f t="shared" si="16"/>
        <v>0</v>
      </c>
      <c r="G191" s="397">
        <f t="shared" si="17"/>
        <v>0</v>
      </c>
      <c r="H191" s="468" t="str">
        <f t="shared" si="14"/>
        <v>否</v>
      </c>
      <c r="I191" s="179" t="str">
        <f t="shared" si="15"/>
        <v>款</v>
      </c>
    </row>
    <row r="192" ht="36" customHeight="1" spans="1:9">
      <c r="A192" s="219">
        <v>2146801</v>
      </c>
      <c r="B192" s="341" t="s">
        <v>1379</v>
      </c>
      <c r="C192" s="206"/>
      <c r="D192" s="206"/>
      <c r="E192" s="206">
        <v>0</v>
      </c>
      <c r="F192" s="397">
        <f t="shared" si="16"/>
        <v>0</v>
      </c>
      <c r="G192" s="397">
        <f t="shared" si="17"/>
        <v>0</v>
      </c>
      <c r="H192" s="468" t="str">
        <f t="shared" si="14"/>
        <v>否</v>
      </c>
      <c r="I192" s="179" t="str">
        <f t="shared" si="15"/>
        <v>项</v>
      </c>
    </row>
    <row r="193" ht="36" customHeight="1" spans="1:9">
      <c r="A193" s="219">
        <v>2146802</v>
      </c>
      <c r="B193" s="341" t="s">
        <v>1380</v>
      </c>
      <c r="C193" s="206"/>
      <c r="D193" s="206"/>
      <c r="E193" s="206">
        <v>0</v>
      </c>
      <c r="F193" s="397">
        <f t="shared" si="16"/>
        <v>0</v>
      </c>
      <c r="G193" s="397">
        <f t="shared" si="17"/>
        <v>0</v>
      </c>
      <c r="H193" s="468" t="str">
        <f t="shared" si="14"/>
        <v>否</v>
      </c>
      <c r="I193" s="179" t="str">
        <f t="shared" si="15"/>
        <v>项</v>
      </c>
    </row>
    <row r="194" s="181" customFormat="1" ht="36" customHeight="1" spans="1:9">
      <c r="A194" s="219">
        <v>2146803</v>
      </c>
      <c r="B194" s="341" t="s">
        <v>1381</v>
      </c>
      <c r="C194" s="206"/>
      <c r="D194" s="206"/>
      <c r="E194" s="206">
        <v>0</v>
      </c>
      <c r="F194" s="397">
        <f t="shared" si="16"/>
        <v>0</v>
      </c>
      <c r="G194" s="397">
        <f t="shared" si="17"/>
        <v>0</v>
      </c>
      <c r="H194" s="468" t="str">
        <f t="shared" si="14"/>
        <v>否</v>
      </c>
      <c r="I194" s="179" t="str">
        <f t="shared" si="15"/>
        <v>项</v>
      </c>
    </row>
    <row r="195" s="181" customFormat="1" ht="36" customHeight="1" spans="1:9">
      <c r="A195" s="219">
        <v>2146804</v>
      </c>
      <c r="B195" s="341" t="s">
        <v>1382</v>
      </c>
      <c r="C195" s="206"/>
      <c r="D195" s="206"/>
      <c r="E195" s="206">
        <v>0</v>
      </c>
      <c r="F195" s="397">
        <f t="shared" si="16"/>
        <v>0</v>
      </c>
      <c r="G195" s="397">
        <f t="shared" si="17"/>
        <v>0</v>
      </c>
      <c r="H195" s="468" t="str">
        <f t="shared" si="14"/>
        <v>否</v>
      </c>
      <c r="I195" s="179" t="str">
        <f t="shared" si="15"/>
        <v>项</v>
      </c>
    </row>
    <row r="196" s="181" customFormat="1" ht="36" customHeight="1" spans="1:9">
      <c r="A196" s="219">
        <v>2146805</v>
      </c>
      <c r="B196" s="341" t="s">
        <v>1383</v>
      </c>
      <c r="C196" s="206"/>
      <c r="D196" s="206"/>
      <c r="E196" s="206">
        <v>0</v>
      </c>
      <c r="F196" s="397">
        <f t="shared" si="16"/>
        <v>0</v>
      </c>
      <c r="G196" s="397">
        <f t="shared" si="17"/>
        <v>0</v>
      </c>
      <c r="H196" s="468" t="str">
        <f t="shared" si="14"/>
        <v>否</v>
      </c>
      <c r="I196" s="179" t="str">
        <f t="shared" si="15"/>
        <v>项</v>
      </c>
    </row>
    <row r="197" s="181" customFormat="1" ht="36" customHeight="1" spans="1:9">
      <c r="A197" s="219">
        <v>2146899</v>
      </c>
      <c r="B197" s="341" t="s">
        <v>1384</v>
      </c>
      <c r="C197" s="206"/>
      <c r="D197" s="206"/>
      <c r="E197" s="206">
        <v>0</v>
      </c>
      <c r="F197" s="397">
        <f t="shared" si="16"/>
        <v>0</v>
      </c>
      <c r="G197" s="397">
        <f t="shared" si="17"/>
        <v>0</v>
      </c>
      <c r="H197" s="468" t="str">
        <f t="shared" si="14"/>
        <v>否</v>
      </c>
      <c r="I197" s="179" t="str">
        <f t="shared" si="15"/>
        <v>项</v>
      </c>
    </row>
    <row r="198" s="181" customFormat="1" ht="36" customHeight="1" spans="1:9">
      <c r="A198" s="219">
        <v>21469</v>
      </c>
      <c r="B198" s="373" t="s">
        <v>1385</v>
      </c>
      <c r="C198" s="147">
        <f>SUM(C199:C207)</f>
        <v>0</v>
      </c>
      <c r="D198" s="147">
        <f>SUM(D199:D207)</f>
        <v>0</v>
      </c>
      <c r="E198" s="339">
        <f>SUM(E199:E207)</f>
        <v>0</v>
      </c>
      <c r="F198" s="393">
        <f t="shared" si="16"/>
        <v>0</v>
      </c>
      <c r="G198" s="393">
        <f t="shared" si="17"/>
        <v>0</v>
      </c>
      <c r="H198" s="468" t="str">
        <f t="shared" ref="H198:H261" si="18">IF(LEN(A198)=3,"是",IF(B198&lt;&gt;"",IF(SUM(C198:E198)&lt;&gt;0,"是","否"),"是"))</f>
        <v>否</v>
      </c>
      <c r="I198" s="179" t="str">
        <f t="shared" ref="I198:I261" si="19">IF(LEN(A198)=3,"类",IF(LEN(A198)=5,"款","项"))</f>
        <v>款</v>
      </c>
    </row>
    <row r="199" ht="36" customHeight="1" spans="1:9">
      <c r="A199" s="219">
        <v>2146901</v>
      </c>
      <c r="B199" s="341" t="s">
        <v>1386</v>
      </c>
      <c r="C199" s="206"/>
      <c r="D199" s="206"/>
      <c r="E199" s="206">
        <v>0</v>
      </c>
      <c r="F199" s="397">
        <f t="shared" si="16"/>
        <v>0</v>
      </c>
      <c r="G199" s="397">
        <f t="shared" si="17"/>
        <v>0</v>
      </c>
      <c r="H199" s="468" t="str">
        <f t="shared" si="18"/>
        <v>否</v>
      </c>
      <c r="I199" s="179" t="str">
        <f t="shared" si="19"/>
        <v>项</v>
      </c>
    </row>
    <row r="200" ht="36" customHeight="1" spans="1:9">
      <c r="A200" s="219">
        <v>2146902</v>
      </c>
      <c r="B200" s="341" t="s">
        <v>915</v>
      </c>
      <c r="C200" s="206"/>
      <c r="D200" s="206"/>
      <c r="E200" s="206">
        <v>0</v>
      </c>
      <c r="F200" s="397">
        <f t="shared" si="16"/>
        <v>0</v>
      </c>
      <c r="G200" s="397">
        <f t="shared" si="17"/>
        <v>0</v>
      </c>
      <c r="H200" s="468" t="str">
        <f t="shared" si="18"/>
        <v>否</v>
      </c>
      <c r="I200" s="179" t="str">
        <f t="shared" si="19"/>
        <v>项</v>
      </c>
    </row>
    <row r="201" ht="36" customHeight="1" spans="1:9">
      <c r="A201" s="219">
        <v>2146903</v>
      </c>
      <c r="B201" s="341" t="s">
        <v>1387</v>
      </c>
      <c r="C201" s="206"/>
      <c r="D201" s="206"/>
      <c r="E201" s="206">
        <v>0</v>
      </c>
      <c r="F201" s="397">
        <f t="shared" si="16"/>
        <v>0</v>
      </c>
      <c r="G201" s="397">
        <f t="shared" si="17"/>
        <v>0</v>
      </c>
      <c r="H201" s="468" t="str">
        <f t="shared" si="18"/>
        <v>否</v>
      </c>
      <c r="I201" s="179" t="str">
        <f t="shared" si="19"/>
        <v>项</v>
      </c>
    </row>
    <row r="202" ht="36" customHeight="1" spans="1:9">
      <c r="A202" s="219">
        <v>2146904</v>
      </c>
      <c r="B202" s="341" t="s">
        <v>1388</v>
      </c>
      <c r="C202" s="206"/>
      <c r="D202" s="206"/>
      <c r="E202" s="206">
        <v>0</v>
      </c>
      <c r="F202" s="397">
        <f t="shared" si="16"/>
        <v>0</v>
      </c>
      <c r="G202" s="397">
        <f t="shared" si="17"/>
        <v>0</v>
      </c>
      <c r="H202" s="468" t="str">
        <f t="shared" si="18"/>
        <v>否</v>
      </c>
      <c r="I202" s="179" t="str">
        <f t="shared" si="19"/>
        <v>项</v>
      </c>
    </row>
    <row r="203" ht="36" customHeight="1" spans="1:9">
      <c r="A203" s="219">
        <v>2146906</v>
      </c>
      <c r="B203" s="341" t="s">
        <v>1389</v>
      </c>
      <c r="C203" s="206"/>
      <c r="D203" s="206"/>
      <c r="E203" s="206">
        <v>0</v>
      </c>
      <c r="F203" s="397">
        <f t="shared" si="16"/>
        <v>0</v>
      </c>
      <c r="G203" s="397">
        <f t="shared" si="17"/>
        <v>0</v>
      </c>
      <c r="H203" s="468" t="str">
        <f t="shared" si="18"/>
        <v>否</v>
      </c>
      <c r="I203" s="179" t="str">
        <f t="shared" si="19"/>
        <v>项</v>
      </c>
    </row>
    <row r="204" ht="36" customHeight="1" spans="1:9">
      <c r="A204" s="219">
        <v>2146907</v>
      </c>
      <c r="B204" s="341" t="s">
        <v>1390</v>
      </c>
      <c r="C204" s="206"/>
      <c r="D204" s="206"/>
      <c r="E204" s="206">
        <v>0</v>
      </c>
      <c r="F204" s="397">
        <f t="shared" si="16"/>
        <v>0</v>
      </c>
      <c r="G204" s="397">
        <f t="shared" si="17"/>
        <v>0</v>
      </c>
      <c r="H204" s="468" t="str">
        <f t="shared" si="18"/>
        <v>否</v>
      </c>
      <c r="I204" s="179" t="str">
        <f t="shared" si="19"/>
        <v>项</v>
      </c>
    </row>
    <row r="205" ht="36" customHeight="1" spans="1:9">
      <c r="A205" s="219">
        <v>2146908</v>
      </c>
      <c r="B205" s="341" t="s">
        <v>1391</v>
      </c>
      <c r="C205" s="206"/>
      <c r="D205" s="206"/>
      <c r="E205" s="206">
        <v>0</v>
      </c>
      <c r="F205" s="397">
        <f t="shared" si="16"/>
        <v>0</v>
      </c>
      <c r="G205" s="397">
        <f t="shared" si="17"/>
        <v>0</v>
      </c>
      <c r="H205" s="468" t="str">
        <f t="shared" si="18"/>
        <v>否</v>
      </c>
      <c r="I205" s="179" t="str">
        <f t="shared" si="19"/>
        <v>项</v>
      </c>
    </row>
    <row r="206" ht="36" customHeight="1" spans="1:9">
      <c r="A206" s="219">
        <v>2146909</v>
      </c>
      <c r="B206" s="341" t="s">
        <v>1392</v>
      </c>
      <c r="C206" s="206"/>
      <c r="D206" s="206"/>
      <c r="E206" s="206">
        <v>0</v>
      </c>
      <c r="F206" s="397">
        <f t="shared" si="16"/>
        <v>0</v>
      </c>
      <c r="G206" s="397">
        <f t="shared" si="17"/>
        <v>0</v>
      </c>
      <c r="H206" s="468" t="str">
        <f t="shared" si="18"/>
        <v>否</v>
      </c>
      <c r="I206" s="179" t="str">
        <f t="shared" si="19"/>
        <v>项</v>
      </c>
    </row>
    <row r="207" ht="36" customHeight="1" spans="1:9">
      <c r="A207" s="219">
        <v>2146999</v>
      </c>
      <c r="B207" s="341" t="s">
        <v>1393</v>
      </c>
      <c r="C207" s="206"/>
      <c r="D207" s="206"/>
      <c r="E207" s="206">
        <v>0</v>
      </c>
      <c r="F207" s="397">
        <f t="shared" si="16"/>
        <v>0</v>
      </c>
      <c r="G207" s="397">
        <f t="shared" si="17"/>
        <v>0</v>
      </c>
      <c r="H207" s="468" t="str">
        <f t="shared" si="18"/>
        <v>否</v>
      </c>
      <c r="I207" s="179" t="str">
        <f t="shared" si="19"/>
        <v>项</v>
      </c>
    </row>
    <row r="208" ht="36" customHeight="1" spans="1:9">
      <c r="A208" s="219">
        <v>21470</v>
      </c>
      <c r="B208" s="373" t="s">
        <v>1394</v>
      </c>
      <c r="C208" s="206">
        <f>SUM(C209:C210)</f>
        <v>0</v>
      </c>
      <c r="D208" s="206">
        <f>SUM(D209:D210)</f>
        <v>0</v>
      </c>
      <c r="E208" s="206">
        <f>SUM(E209:E210)</f>
        <v>0</v>
      </c>
      <c r="F208" s="397">
        <f t="shared" si="16"/>
        <v>0</v>
      </c>
      <c r="G208" s="397">
        <f t="shared" si="17"/>
        <v>0</v>
      </c>
      <c r="H208" s="468" t="str">
        <f t="shared" si="18"/>
        <v>否</v>
      </c>
      <c r="I208" s="179" t="str">
        <f t="shared" si="19"/>
        <v>款</v>
      </c>
    </row>
    <row r="209" ht="36" customHeight="1" spans="1:9">
      <c r="A209" s="219">
        <v>2147001</v>
      </c>
      <c r="B209" s="341" t="s">
        <v>889</v>
      </c>
      <c r="C209" s="206"/>
      <c r="D209" s="206"/>
      <c r="E209" s="206">
        <v>0</v>
      </c>
      <c r="F209" s="397">
        <f t="shared" si="16"/>
        <v>0</v>
      </c>
      <c r="G209" s="397">
        <f t="shared" si="17"/>
        <v>0</v>
      </c>
      <c r="H209" s="468" t="str">
        <f t="shared" si="18"/>
        <v>否</v>
      </c>
      <c r="I209" s="179" t="str">
        <f t="shared" si="19"/>
        <v>项</v>
      </c>
    </row>
    <row r="210" ht="36" customHeight="1" spans="1:9">
      <c r="A210" s="219">
        <v>2147099</v>
      </c>
      <c r="B210" s="341" t="s">
        <v>1395</v>
      </c>
      <c r="C210" s="206"/>
      <c r="D210" s="206"/>
      <c r="E210" s="206">
        <v>0</v>
      </c>
      <c r="F210" s="397">
        <f t="shared" si="16"/>
        <v>0</v>
      </c>
      <c r="G210" s="397">
        <f t="shared" si="17"/>
        <v>0</v>
      </c>
      <c r="H210" s="468" t="str">
        <f t="shared" si="18"/>
        <v>否</v>
      </c>
      <c r="I210" s="179" t="str">
        <f t="shared" si="19"/>
        <v>项</v>
      </c>
    </row>
    <row r="211" ht="36" customHeight="1" spans="1:9">
      <c r="A211" s="219">
        <v>21471</v>
      </c>
      <c r="B211" s="373" t="s">
        <v>1396</v>
      </c>
      <c r="C211" s="147">
        <f>SUM(C212:C213)</f>
        <v>0</v>
      </c>
      <c r="D211" s="147">
        <f>SUM(D212:D213)</f>
        <v>0</v>
      </c>
      <c r="E211" s="339">
        <f>SUM(E212:E213)</f>
        <v>0</v>
      </c>
      <c r="F211" s="393">
        <f t="shared" si="16"/>
        <v>0</v>
      </c>
      <c r="G211" s="393">
        <f t="shared" si="17"/>
        <v>0</v>
      </c>
      <c r="H211" s="468" t="str">
        <f t="shared" si="18"/>
        <v>否</v>
      </c>
      <c r="I211" s="179" t="str">
        <f t="shared" si="19"/>
        <v>款</v>
      </c>
    </row>
    <row r="212" ht="36" customHeight="1" spans="1:9">
      <c r="A212" s="219">
        <v>2147101</v>
      </c>
      <c r="B212" s="341" t="s">
        <v>889</v>
      </c>
      <c r="C212" s="206"/>
      <c r="D212" s="206"/>
      <c r="E212" s="206">
        <v>0</v>
      </c>
      <c r="F212" s="397">
        <f t="shared" si="16"/>
        <v>0</v>
      </c>
      <c r="G212" s="397">
        <f t="shared" si="17"/>
        <v>0</v>
      </c>
      <c r="H212" s="468" t="str">
        <f t="shared" si="18"/>
        <v>否</v>
      </c>
      <c r="I212" s="179" t="str">
        <f t="shared" si="19"/>
        <v>项</v>
      </c>
    </row>
    <row r="213" ht="36" customHeight="1" spans="1:9">
      <c r="A213" s="219">
        <v>2147199</v>
      </c>
      <c r="B213" s="341" t="s">
        <v>1397</v>
      </c>
      <c r="C213" s="206"/>
      <c r="D213" s="206"/>
      <c r="E213" s="206">
        <v>0</v>
      </c>
      <c r="F213" s="397">
        <f t="shared" si="16"/>
        <v>0</v>
      </c>
      <c r="G213" s="397">
        <f t="shared" si="17"/>
        <v>0</v>
      </c>
      <c r="H213" s="468" t="str">
        <f t="shared" si="18"/>
        <v>否</v>
      </c>
      <c r="I213" s="179" t="str">
        <f t="shared" si="19"/>
        <v>项</v>
      </c>
    </row>
    <row r="214" ht="36" customHeight="1" spans="1:9">
      <c r="A214" s="219">
        <v>21472</v>
      </c>
      <c r="B214" s="373" t="s">
        <v>1398</v>
      </c>
      <c r="C214" s="339"/>
      <c r="D214" s="339"/>
      <c r="E214" s="339"/>
      <c r="F214" s="393">
        <f t="shared" si="16"/>
        <v>0</v>
      </c>
      <c r="G214" s="393">
        <f t="shared" si="17"/>
        <v>0</v>
      </c>
      <c r="H214" s="468" t="str">
        <f t="shared" si="18"/>
        <v>否</v>
      </c>
      <c r="I214" s="179" t="str">
        <f t="shared" si="19"/>
        <v>款</v>
      </c>
    </row>
    <row r="215" ht="36" customHeight="1" spans="1:9">
      <c r="A215" s="215">
        <v>21498</v>
      </c>
      <c r="B215" s="373" t="s">
        <v>1226</v>
      </c>
      <c r="C215" s="339">
        <f>SUM(C216:C220)</f>
        <v>0</v>
      </c>
      <c r="D215" s="339">
        <f>SUM(D216:D220)</f>
        <v>0</v>
      </c>
      <c r="E215" s="339">
        <f>SUM(E216:E220)</f>
        <v>0</v>
      </c>
      <c r="F215" s="393">
        <f t="shared" si="16"/>
        <v>0</v>
      </c>
      <c r="G215" s="393">
        <f t="shared" si="17"/>
        <v>0</v>
      </c>
      <c r="H215" s="468" t="str">
        <f t="shared" si="18"/>
        <v>否</v>
      </c>
      <c r="I215" s="179" t="str">
        <f t="shared" si="19"/>
        <v>款</v>
      </c>
    </row>
    <row r="216" ht="36" customHeight="1" spans="1:9">
      <c r="A216" s="215">
        <v>2149801</v>
      </c>
      <c r="B216" s="341" t="s">
        <v>1399</v>
      </c>
      <c r="C216" s="206"/>
      <c r="D216" s="206"/>
      <c r="E216" s="206">
        <v>0</v>
      </c>
      <c r="F216" s="397">
        <f t="shared" si="16"/>
        <v>0</v>
      </c>
      <c r="G216" s="397">
        <f t="shared" si="17"/>
        <v>0</v>
      </c>
      <c r="H216" s="468" t="str">
        <f t="shared" si="18"/>
        <v>否</v>
      </c>
      <c r="I216" s="179" t="str">
        <f t="shared" si="19"/>
        <v>项</v>
      </c>
    </row>
    <row r="217" ht="36" customHeight="1" spans="1:9">
      <c r="A217" s="215">
        <v>2149802</v>
      </c>
      <c r="B217" s="341" t="s">
        <v>1400</v>
      </c>
      <c r="C217" s="206"/>
      <c r="D217" s="206"/>
      <c r="E217" s="206">
        <v>0</v>
      </c>
      <c r="F217" s="397">
        <f t="shared" si="16"/>
        <v>0</v>
      </c>
      <c r="G217" s="397">
        <f t="shared" si="17"/>
        <v>0</v>
      </c>
      <c r="H217" s="468" t="str">
        <f t="shared" si="18"/>
        <v>否</v>
      </c>
      <c r="I217" s="179" t="str">
        <f t="shared" si="19"/>
        <v>项</v>
      </c>
    </row>
    <row r="218" ht="36" customHeight="1" spans="1:9">
      <c r="A218" s="215">
        <v>2149803</v>
      </c>
      <c r="B218" s="341" t="s">
        <v>1401</v>
      </c>
      <c r="C218" s="206"/>
      <c r="D218" s="206"/>
      <c r="E218" s="206">
        <v>0</v>
      </c>
      <c r="F218" s="397">
        <f t="shared" si="16"/>
        <v>0</v>
      </c>
      <c r="G218" s="397">
        <f t="shared" si="17"/>
        <v>0</v>
      </c>
      <c r="H218" s="468" t="str">
        <f t="shared" si="18"/>
        <v>否</v>
      </c>
      <c r="I218" s="179" t="str">
        <f t="shared" si="19"/>
        <v>项</v>
      </c>
    </row>
    <row r="219" ht="36" customHeight="1" spans="1:9">
      <c r="A219" s="215">
        <v>2149804</v>
      </c>
      <c r="B219" s="341" t="s">
        <v>1402</v>
      </c>
      <c r="C219" s="206"/>
      <c r="D219" s="206"/>
      <c r="E219" s="206">
        <v>0</v>
      </c>
      <c r="F219" s="397">
        <f t="shared" si="16"/>
        <v>0</v>
      </c>
      <c r="G219" s="397">
        <f t="shared" si="17"/>
        <v>0</v>
      </c>
      <c r="H219" s="468" t="str">
        <f t="shared" si="18"/>
        <v>否</v>
      </c>
      <c r="I219" s="179" t="str">
        <f t="shared" si="19"/>
        <v>项</v>
      </c>
    </row>
    <row r="220" ht="36" customHeight="1" spans="1:9">
      <c r="A220" s="215">
        <v>2149899</v>
      </c>
      <c r="B220" s="341" t="s">
        <v>1403</v>
      </c>
      <c r="C220" s="206"/>
      <c r="D220" s="206"/>
      <c r="E220" s="206">
        <v>0</v>
      </c>
      <c r="F220" s="397">
        <f t="shared" si="16"/>
        <v>0</v>
      </c>
      <c r="G220" s="397">
        <f t="shared" si="17"/>
        <v>0</v>
      </c>
      <c r="H220" s="468" t="str">
        <f t="shared" si="18"/>
        <v>否</v>
      </c>
      <c r="I220" s="179" t="str">
        <f t="shared" si="19"/>
        <v>项</v>
      </c>
    </row>
    <row r="221" ht="36" customHeight="1" spans="1:9">
      <c r="A221" s="340" t="s">
        <v>1404</v>
      </c>
      <c r="B221" s="469" t="s">
        <v>1405</v>
      </c>
      <c r="C221" s="216">
        <f>SUM(C222,C225)</f>
        <v>0</v>
      </c>
      <c r="D221" s="216">
        <f>SUM(D222,D225)</f>
        <v>0</v>
      </c>
      <c r="E221" s="471">
        <f>SUM(E222,E225)</f>
        <v>0</v>
      </c>
      <c r="F221" s="389">
        <f t="shared" si="16"/>
        <v>0</v>
      </c>
      <c r="G221" s="389">
        <f t="shared" si="17"/>
        <v>0</v>
      </c>
      <c r="H221" s="468" t="str">
        <f t="shared" si="18"/>
        <v>是</v>
      </c>
      <c r="I221" s="179" t="str">
        <f t="shared" si="19"/>
        <v>类</v>
      </c>
    </row>
    <row r="222" ht="36" customHeight="1" spans="1:9">
      <c r="A222" s="219">
        <v>21562</v>
      </c>
      <c r="B222" s="373" t="s">
        <v>1406</v>
      </c>
      <c r="C222" s="147">
        <f>SUM(C223:C224)</f>
        <v>0</v>
      </c>
      <c r="D222" s="147">
        <f>SUM(D223:D224)</f>
        <v>0</v>
      </c>
      <c r="E222" s="339">
        <f>SUM(E223:E224)</f>
        <v>0</v>
      </c>
      <c r="F222" s="393">
        <f t="shared" si="16"/>
        <v>0</v>
      </c>
      <c r="G222" s="393">
        <f t="shared" si="17"/>
        <v>0</v>
      </c>
      <c r="H222" s="468" t="str">
        <f t="shared" si="18"/>
        <v>否</v>
      </c>
      <c r="I222" s="179" t="str">
        <f t="shared" si="19"/>
        <v>款</v>
      </c>
    </row>
    <row r="223" ht="36" customHeight="1" spans="1:9">
      <c r="A223" s="219">
        <v>2156202</v>
      </c>
      <c r="B223" s="341" t="s">
        <v>1407</v>
      </c>
      <c r="C223" s="206"/>
      <c r="D223" s="206"/>
      <c r="E223" s="206">
        <v>0</v>
      </c>
      <c r="F223" s="397">
        <f t="shared" si="16"/>
        <v>0</v>
      </c>
      <c r="G223" s="397">
        <f t="shared" si="17"/>
        <v>0</v>
      </c>
      <c r="H223" s="468" t="str">
        <f t="shared" si="18"/>
        <v>否</v>
      </c>
      <c r="I223" s="179" t="str">
        <f t="shared" si="19"/>
        <v>项</v>
      </c>
    </row>
    <row r="224" ht="36" customHeight="1" spans="1:9">
      <c r="A224" s="219">
        <v>2156299</v>
      </c>
      <c r="B224" s="341" t="s">
        <v>1408</v>
      </c>
      <c r="C224" s="206"/>
      <c r="D224" s="206"/>
      <c r="E224" s="206">
        <v>0</v>
      </c>
      <c r="F224" s="397">
        <f t="shared" si="16"/>
        <v>0</v>
      </c>
      <c r="G224" s="397">
        <f t="shared" si="17"/>
        <v>0</v>
      </c>
      <c r="H224" s="468" t="str">
        <f t="shared" si="18"/>
        <v>否</v>
      </c>
      <c r="I224" s="179" t="str">
        <f t="shared" si="19"/>
        <v>项</v>
      </c>
    </row>
    <row r="225" ht="36" customHeight="1" spans="1:9">
      <c r="A225" s="215">
        <v>21598</v>
      </c>
      <c r="B225" s="373" t="s">
        <v>1226</v>
      </c>
      <c r="C225" s="339">
        <f>SUM(C226:C229)</f>
        <v>0</v>
      </c>
      <c r="D225" s="339">
        <f>SUM(D226:D229)</f>
        <v>0</v>
      </c>
      <c r="E225" s="339">
        <f>SUM(E226:E229)</f>
        <v>0</v>
      </c>
      <c r="F225" s="393">
        <f t="shared" si="16"/>
        <v>0</v>
      </c>
      <c r="G225" s="393">
        <f t="shared" si="17"/>
        <v>0</v>
      </c>
      <c r="H225" s="468" t="str">
        <f t="shared" si="18"/>
        <v>否</v>
      </c>
      <c r="I225" s="179" t="str">
        <f t="shared" si="19"/>
        <v>款</v>
      </c>
    </row>
    <row r="226" ht="36" customHeight="1" spans="1:9">
      <c r="A226" s="215">
        <v>2159801</v>
      </c>
      <c r="B226" s="341" t="s">
        <v>1409</v>
      </c>
      <c r="C226" s="206"/>
      <c r="D226" s="206"/>
      <c r="E226" s="206">
        <v>0</v>
      </c>
      <c r="F226" s="397">
        <f t="shared" si="16"/>
        <v>0</v>
      </c>
      <c r="G226" s="397">
        <f t="shared" si="17"/>
        <v>0</v>
      </c>
      <c r="H226" s="468" t="str">
        <f t="shared" si="18"/>
        <v>否</v>
      </c>
      <c r="I226" s="179" t="str">
        <f t="shared" si="19"/>
        <v>项</v>
      </c>
    </row>
    <row r="227" ht="36" customHeight="1" spans="1:9">
      <c r="A227" s="215">
        <v>2159802</v>
      </c>
      <c r="B227" s="341" t="s">
        <v>1410</v>
      </c>
      <c r="C227" s="206"/>
      <c r="D227" s="206"/>
      <c r="E227" s="206">
        <v>0</v>
      </c>
      <c r="F227" s="397">
        <f t="shared" si="16"/>
        <v>0</v>
      </c>
      <c r="G227" s="397">
        <f t="shared" si="17"/>
        <v>0</v>
      </c>
      <c r="H227" s="468" t="str">
        <f t="shared" si="18"/>
        <v>否</v>
      </c>
      <c r="I227" s="179" t="str">
        <f t="shared" si="19"/>
        <v>项</v>
      </c>
    </row>
    <row r="228" ht="36" customHeight="1" spans="1:9">
      <c r="A228" s="215">
        <v>2159803</v>
      </c>
      <c r="B228" s="341" t="s">
        <v>1411</v>
      </c>
      <c r="C228" s="206"/>
      <c r="D228" s="206"/>
      <c r="E228" s="206">
        <v>0</v>
      </c>
      <c r="F228" s="397">
        <f t="shared" si="16"/>
        <v>0</v>
      </c>
      <c r="G228" s="397">
        <f t="shared" si="17"/>
        <v>0</v>
      </c>
      <c r="H228" s="468" t="str">
        <f t="shared" si="18"/>
        <v>否</v>
      </c>
      <c r="I228" s="179" t="str">
        <f t="shared" si="19"/>
        <v>项</v>
      </c>
    </row>
    <row r="229" ht="36" customHeight="1" spans="1:9">
      <c r="A229" s="215">
        <v>2159899</v>
      </c>
      <c r="B229" s="341" t="s">
        <v>1412</v>
      </c>
      <c r="C229" s="206"/>
      <c r="D229" s="206"/>
      <c r="E229" s="206">
        <v>0</v>
      </c>
      <c r="F229" s="397">
        <f t="shared" si="16"/>
        <v>0</v>
      </c>
      <c r="G229" s="397">
        <f t="shared" si="17"/>
        <v>0</v>
      </c>
      <c r="H229" s="468" t="str">
        <f t="shared" si="18"/>
        <v>否</v>
      </c>
      <c r="I229" s="179" t="str">
        <f t="shared" si="19"/>
        <v>项</v>
      </c>
    </row>
    <row r="230" ht="36" customHeight="1" spans="1:9">
      <c r="A230" s="331">
        <v>220</v>
      </c>
      <c r="B230" s="469" t="s">
        <v>1413</v>
      </c>
      <c r="C230" s="339">
        <f>C231</f>
        <v>0</v>
      </c>
      <c r="D230" s="339">
        <f>D231</f>
        <v>0</v>
      </c>
      <c r="E230" s="471">
        <f>E231</f>
        <v>0</v>
      </c>
      <c r="F230" s="389">
        <f t="shared" si="16"/>
        <v>0</v>
      </c>
      <c r="G230" s="389">
        <f t="shared" si="17"/>
        <v>0</v>
      </c>
      <c r="H230" s="468" t="str">
        <f t="shared" si="18"/>
        <v>是</v>
      </c>
      <c r="I230" s="179" t="str">
        <f t="shared" si="19"/>
        <v>类</v>
      </c>
    </row>
    <row r="231" ht="36" customHeight="1" spans="1:9">
      <c r="A231" s="215">
        <v>22006</v>
      </c>
      <c r="B231" s="373" t="s">
        <v>1414</v>
      </c>
      <c r="C231" s="206">
        <f>SUM(C232:C233)</f>
        <v>0</v>
      </c>
      <c r="D231" s="206">
        <f>SUM(D232:D233)</f>
        <v>0</v>
      </c>
      <c r="E231" s="206">
        <f>SUM(E232:E233)</f>
        <v>0</v>
      </c>
      <c r="F231" s="397">
        <f t="shared" si="16"/>
        <v>0</v>
      </c>
      <c r="G231" s="397">
        <f t="shared" si="17"/>
        <v>0</v>
      </c>
      <c r="H231" s="468" t="str">
        <f t="shared" si="18"/>
        <v>否</v>
      </c>
      <c r="I231" s="179" t="str">
        <f t="shared" si="19"/>
        <v>款</v>
      </c>
    </row>
    <row r="232" ht="36" customHeight="1" spans="1:9">
      <c r="A232" s="215">
        <v>2200601</v>
      </c>
      <c r="B232" s="341" t="s">
        <v>1415</v>
      </c>
      <c r="C232" s="206"/>
      <c r="D232" s="206"/>
      <c r="E232" s="206">
        <v>0</v>
      </c>
      <c r="F232" s="397">
        <f t="shared" si="16"/>
        <v>0</v>
      </c>
      <c r="G232" s="397">
        <f t="shared" si="17"/>
        <v>0</v>
      </c>
      <c r="H232" s="468" t="str">
        <f t="shared" si="18"/>
        <v>否</v>
      </c>
      <c r="I232" s="179" t="str">
        <f t="shared" si="19"/>
        <v>项</v>
      </c>
    </row>
    <row r="233" ht="36" customHeight="1" spans="1:9">
      <c r="A233" s="215">
        <v>2200602</v>
      </c>
      <c r="B233" s="341" t="s">
        <v>1416</v>
      </c>
      <c r="C233" s="206"/>
      <c r="D233" s="206"/>
      <c r="E233" s="206">
        <v>0</v>
      </c>
      <c r="F233" s="397">
        <f t="shared" si="16"/>
        <v>0</v>
      </c>
      <c r="G233" s="397">
        <f t="shared" si="17"/>
        <v>0</v>
      </c>
      <c r="H233" s="468" t="str">
        <f t="shared" si="18"/>
        <v>否</v>
      </c>
      <c r="I233" s="179" t="str">
        <f t="shared" si="19"/>
        <v>项</v>
      </c>
    </row>
    <row r="234" ht="36" customHeight="1" spans="1:9">
      <c r="A234" s="331">
        <v>221</v>
      </c>
      <c r="B234" s="469" t="s">
        <v>1417</v>
      </c>
      <c r="C234" s="339">
        <f>C235</f>
        <v>0</v>
      </c>
      <c r="D234" s="339">
        <f>D235</f>
        <v>0</v>
      </c>
      <c r="E234" s="471">
        <f>E235</f>
        <v>0</v>
      </c>
      <c r="F234" s="389">
        <f t="shared" si="16"/>
        <v>0</v>
      </c>
      <c r="G234" s="389">
        <f t="shared" si="17"/>
        <v>0</v>
      </c>
      <c r="H234" s="468" t="str">
        <f t="shared" si="18"/>
        <v>是</v>
      </c>
      <c r="I234" s="179" t="str">
        <f t="shared" si="19"/>
        <v>类</v>
      </c>
    </row>
    <row r="235" ht="36" customHeight="1" spans="1:9">
      <c r="A235" s="215">
        <v>22198</v>
      </c>
      <c r="B235" s="373" t="s">
        <v>1226</v>
      </c>
      <c r="C235" s="339">
        <f>SUM(C236:C237)</f>
        <v>0</v>
      </c>
      <c r="D235" s="339">
        <f>SUM(D236:D237)</f>
        <v>0</v>
      </c>
      <c r="E235" s="339">
        <f>SUM(E236:E237)</f>
        <v>0</v>
      </c>
      <c r="F235" s="393">
        <f t="shared" si="16"/>
        <v>0</v>
      </c>
      <c r="G235" s="393">
        <f t="shared" si="17"/>
        <v>0</v>
      </c>
      <c r="H235" s="468" t="str">
        <f t="shared" si="18"/>
        <v>否</v>
      </c>
      <c r="I235" s="179" t="str">
        <f t="shared" si="19"/>
        <v>款</v>
      </c>
    </row>
    <row r="236" ht="36" customHeight="1" spans="1:9">
      <c r="A236" s="215">
        <v>2219801</v>
      </c>
      <c r="B236" s="341" t="s">
        <v>1418</v>
      </c>
      <c r="C236" s="206"/>
      <c r="D236" s="206"/>
      <c r="E236" s="206">
        <v>0</v>
      </c>
      <c r="F236" s="397">
        <f t="shared" si="16"/>
        <v>0</v>
      </c>
      <c r="G236" s="397">
        <f t="shared" si="17"/>
        <v>0</v>
      </c>
      <c r="H236" s="468" t="str">
        <f t="shared" si="18"/>
        <v>否</v>
      </c>
      <c r="I236" s="179" t="str">
        <f t="shared" si="19"/>
        <v>项</v>
      </c>
    </row>
    <row r="237" ht="36" customHeight="1" spans="1:9">
      <c r="A237" s="215">
        <v>2219899</v>
      </c>
      <c r="B237" s="341" t="s">
        <v>1419</v>
      </c>
      <c r="C237" s="206"/>
      <c r="D237" s="206"/>
      <c r="E237" s="206">
        <v>0</v>
      </c>
      <c r="F237" s="397">
        <f t="shared" si="16"/>
        <v>0</v>
      </c>
      <c r="G237" s="397">
        <f t="shared" si="17"/>
        <v>0</v>
      </c>
      <c r="H237" s="468" t="str">
        <f t="shared" si="18"/>
        <v>否</v>
      </c>
      <c r="I237" s="179" t="str">
        <f t="shared" si="19"/>
        <v>项</v>
      </c>
    </row>
    <row r="238" ht="36" customHeight="1" spans="1:9">
      <c r="A238" s="331">
        <v>222</v>
      </c>
      <c r="B238" s="469" t="s">
        <v>1420</v>
      </c>
      <c r="C238" s="339">
        <f>C239</f>
        <v>0</v>
      </c>
      <c r="D238" s="339">
        <f>D239</f>
        <v>0</v>
      </c>
      <c r="E238" s="471">
        <f>E239</f>
        <v>0</v>
      </c>
      <c r="F238" s="389">
        <f t="shared" si="16"/>
        <v>0</v>
      </c>
      <c r="G238" s="389">
        <f t="shared" si="17"/>
        <v>0</v>
      </c>
      <c r="H238" s="468" t="str">
        <f t="shared" si="18"/>
        <v>是</v>
      </c>
      <c r="I238" s="179" t="str">
        <f t="shared" si="19"/>
        <v>类</v>
      </c>
    </row>
    <row r="239" ht="36" customHeight="1" spans="1:9">
      <c r="A239" s="215">
        <v>22298</v>
      </c>
      <c r="B239" s="373" t="s">
        <v>1226</v>
      </c>
      <c r="C239" s="206">
        <f>SUM(C240:C241)</f>
        <v>0</v>
      </c>
      <c r="D239" s="206">
        <f>SUM(D240:D241)</f>
        <v>0</v>
      </c>
      <c r="E239" s="206">
        <f>SUM(E240:E241)</f>
        <v>0</v>
      </c>
      <c r="F239" s="397">
        <f t="shared" si="16"/>
        <v>0</v>
      </c>
      <c r="G239" s="397">
        <f t="shared" si="17"/>
        <v>0</v>
      </c>
      <c r="H239" s="468" t="str">
        <f t="shared" si="18"/>
        <v>否</v>
      </c>
      <c r="I239" s="179" t="str">
        <f t="shared" si="19"/>
        <v>款</v>
      </c>
    </row>
    <row r="240" ht="36" customHeight="1" spans="1:9">
      <c r="A240" s="215">
        <v>2229801</v>
      </c>
      <c r="B240" s="341" t="s">
        <v>1421</v>
      </c>
      <c r="C240" s="206"/>
      <c r="D240" s="206"/>
      <c r="E240" s="206">
        <v>0</v>
      </c>
      <c r="F240" s="397">
        <f t="shared" si="16"/>
        <v>0</v>
      </c>
      <c r="G240" s="397">
        <f t="shared" si="17"/>
        <v>0</v>
      </c>
      <c r="H240" s="468" t="str">
        <f t="shared" si="18"/>
        <v>否</v>
      </c>
      <c r="I240" s="179" t="str">
        <f t="shared" si="19"/>
        <v>项</v>
      </c>
    </row>
    <row r="241" ht="36" customHeight="1" spans="1:9">
      <c r="A241" s="215">
        <v>2229899</v>
      </c>
      <c r="B241" s="341" t="s">
        <v>1422</v>
      </c>
      <c r="C241" s="206"/>
      <c r="D241" s="206"/>
      <c r="E241" s="206">
        <v>0</v>
      </c>
      <c r="F241" s="397">
        <f t="shared" si="16"/>
        <v>0</v>
      </c>
      <c r="G241" s="397">
        <f t="shared" si="17"/>
        <v>0</v>
      </c>
      <c r="H241" s="468" t="str">
        <f t="shared" si="18"/>
        <v>否</v>
      </c>
      <c r="I241" s="179" t="str">
        <f t="shared" si="19"/>
        <v>项</v>
      </c>
    </row>
    <row r="242" ht="36" customHeight="1" spans="1:9">
      <c r="A242" s="331">
        <v>224</v>
      </c>
      <c r="B242" s="469" t="s">
        <v>1423</v>
      </c>
      <c r="C242" s="339">
        <f>C243</f>
        <v>0</v>
      </c>
      <c r="D242" s="339">
        <f>D243</f>
        <v>0</v>
      </c>
      <c r="E242" s="471">
        <f>E243</f>
        <v>0</v>
      </c>
      <c r="F242" s="389">
        <f t="shared" si="16"/>
        <v>0</v>
      </c>
      <c r="G242" s="389">
        <f t="shared" si="17"/>
        <v>0</v>
      </c>
      <c r="H242" s="468" t="str">
        <f t="shared" si="18"/>
        <v>是</v>
      </c>
      <c r="I242" s="179" t="str">
        <f t="shared" si="19"/>
        <v>类</v>
      </c>
    </row>
    <row r="243" ht="36" customHeight="1" spans="1:9">
      <c r="A243" s="215">
        <v>22498</v>
      </c>
      <c r="B243" s="373" t="s">
        <v>1226</v>
      </c>
      <c r="C243" s="206">
        <f>SUM(C244:C246)</f>
        <v>0</v>
      </c>
      <c r="D243" s="206">
        <f>SUM(D244:D246)</f>
        <v>0</v>
      </c>
      <c r="E243" s="206">
        <f>SUM(E244:E246)</f>
        <v>0</v>
      </c>
      <c r="F243" s="397">
        <f t="shared" si="16"/>
        <v>0</v>
      </c>
      <c r="G243" s="397">
        <f t="shared" si="17"/>
        <v>0</v>
      </c>
      <c r="H243" s="468" t="str">
        <f t="shared" si="18"/>
        <v>否</v>
      </c>
      <c r="I243" s="179" t="str">
        <f t="shared" si="19"/>
        <v>款</v>
      </c>
    </row>
    <row r="244" ht="36" customHeight="1" spans="1:9">
      <c r="A244" s="215">
        <v>2249801</v>
      </c>
      <c r="B244" s="341" t="s">
        <v>1424</v>
      </c>
      <c r="C244" s="206"/>
      <c r="D244" s="206"/>
      <c r="E244" s="206">
        <v>0</v>
      </c>
      <c r="F244" s="397">
        <f t="shared" si="16"/>
        <v>0</v>
      </c>
      <c r="G244" s="397">
        <f t="shared" si="17"/>
        <v>0</v>
      </c>
      <c r="H244" s="468" t="str">
        <f t="shared" si="18"/>
        <v>否</v>
      </c>
      <c r="I244" s="179" t="str">
        <f t="shared" si="19"/>
        <v>项</v>
      </c>
    </row>
    <row r="245" ht="36" customHeight="1" spans="1:9">
      <c r="A245" s="215">
        <v>2249802</v>
      </c>
      <c r="B245" s="341" t="s">
        <v>1425</v>
      </c>
      <c r="C245" s="206"/>
      <c r="D245" s="206"/>
      <c r="E245" s="206">
        <v>0</v>
      </c>
      <c r="F245" s="397">
        <f t="shared" si="16"/>
        <v>0</v>
      </c>
      <c r="G245" s="397">
        <f t="shared" si="17"/>
        <v>0</v>
      </c>
      <c r="H245" s="468" t="str">
        <f t="shared" si="18"/>
        <v>否</v>
      </c>
      <c r="I245" s="179" t="str">
        <f t="shared" si="19"/>
        <v>项</v>
      </c>
    </row>
    <row r="246" ht="36" customHeight="1" spans="1:9">
      <c r="A246" s="215">
        <v>2249899</v>
      </c>
      <c r="B246" s="341" t="s">
        <v>1426</v>
      </c>
      <c r="C246" s="206"/>
      <c r="D246" s="206"/>
      <c r="E246" s="206">
        <v>0</v>
      </c>
      <c r="F246" s="397">
        <f t="shared" si="16"/>
        <v>0</v>
      </c>
      <c r="G246" s="397">
        <f t="shared" si="17"/>
        <v>0</v>
      </c>
      <c r="H246" s="468" t="str">
        <f t="shared" si="18"/>
        <v>否</v>
      </c>
      <c r="I246" s="179" t="str">
        <f t="shared" si="19"/>
        <v>项</v>
      </c>
    </row>
    <row r="247" ht="36" customHeight="1" spans="1:9">
      <c r="A247" s="340" t="s">
        <v>1427</v>
      </c>
      <c r="B247" s="469" t="s">
        <v>1428</v>
      </c>
      <c r="C247" s="216">
        <f>SUM(C248,C252,C261,C263,C275)</f>
        <v>16259</v>
      </c>
      <c r="D247" s="216">
        <f>SUM(D248,D252,D261,D263,D275)</f>
        <v>213</v>
      </c>
      <c r="E247" s="471">
        <f>SUM(E248,E252,E261,E263,E275)</f>
        <v>50760</v>
      </c>
      <c r="F247" s="389">
        <f t="shared" si="16"/>
        <v>312.196322037026</v>
      </c>
      <c r="G247" s="389">
        <f t="shared" si="17"/>
        <v>23830.985915493</v>
      </c>
      <c r="H247" s="468" t="str">
        <f t="shared" si="18"/>
        <v>是</v>
      </c>
      <c r="I247" s="179" t="str">
        <f t="shared" si="19"/>
        <v>类</v>
      </c>
    </row>
    <row r="248" ht="36" customHeight="1" spans="1:9">
      <c r="A248" s="219">
        <v>22904</v>
      </c>
      <c r="B248" s="373" t="s">
        <v>1429</v>
      </c>
      <c r="C248" s="147">
        <f>SUM(C249:C251)</f>
        <v>15800</v>
      </c>
      <c r="D248" s="147">
        <f>SUM(D249:D251)</f>
        <v>113</v>
      </c>
      <c r="E248" s="339">
        <f>SUM(E249:E251)</f>
        <v>50500</v>
      </c>
      <c r="F248" s="393">
        <f t="shared" si="16"/>
        <v>319.620253164557</v>
      </c>
      <c r="G248" s="393">
        <f t="shared" si="17"/>
        <v>44690.2654867257</v>
      </c>
      <c r="H248" s="468" t="str">
        <f t="shared" si="18"/>
        <v>是</v>
      </c>
      <c r="I248" s="179" t="str">
        <f t="shared" si="19"/>
        <v>款</v>
      </c>
    </row>
    <row r="249" ht="36" customHeight="1" spans="1:9">
      <c r="A249" s="219">
        <v>2290401</v>
      </c>
      <c r="B249" s="341" t="s">
        <v>1430</v>
      </c>
      <c r="C249" s="206"/>
      <c r="D249" s="206">
        <v>113</v>
      </c>
      <c r="E249" s="206">
        <v>0</v>
      </c>
      <c r="F249" s="397">
        <f t="shared" si="16"/>
        <v>0</v>
      </c>
      <c r="G249" s="397">
        <f t="shared" si="17"/>
        <v>0</v>
      </c>
      <c r="H249" s="468" t="str">
        <f t="shared" si="18"/>
        <v>是</v>
      </c>
      <c r="I249" s="179" t="str">
        <f t="shared" si="19"/>
        <v>项</v>
      </c>
    </row>
    <row r="250" ht="36" customHeight="1" spans="1:9">
      <c r="A250" s="219">
        <v>2290402</v>
      </c>
      <c r="B250" s="341" t="s">
        <v>1431</v>
      </c>
      <c r="C250" s="206"/>
      <c r="D250" s="206"/>
      <c r="E250" s="206">
        <v>500</v>
      </c>
      <c r="F250" s="397">
        <f t="shared" ref="F250:F313" si="20">IFERROR(IF(C250&lt;0,"",IFERROR(E250/C250,0))*100,0)</f>
        <v>0</v>
      </c>
      <c r="G250" s="397">
        <f t="shared" ref="G250:G313" si="21">IFERROR(IF(D250&lt;0,"",IFERROR(E250/D250,0))*100,0)</f>
        <v>0</v>
      </c>
      <c r="H250" s="468" t="str">
        <f t="shared" si="18"/>
        <v>是</v>
      </c>
      <c r="I250" s="179" t="str">
        <f t="shared" si="19"/>
        <v>项</v>
      </c>
    </row>
    <row r="251" ht="36" customHeight="1" spans="1:9">
      <c r="A251" s="219">
        <v>2290403</v>
      </c>
      <c r="B251" s="341" t="s">
        <v>1432</v>
      </c>
      <c r="C251" s="206">
        <v>15800</v>
      </c>
      <c r="D251" s="206"/>
      <c r="E251" s="206">
        <v>50000</v>
      </c>
      <c r="F251" s="397">
        <f t="shared" si="20"/>
        <v>316.455696202532</v>
      </c>
      <c r="G251" s="397">
        <f t="shared" si="21"/>
        <v>0</v>
      </c>
      <c r="H251" s="468" t="str">
        <f t="shared" si="18"/>
        <v>是</v>
      </c>
      <c r="I251" s="179" t="str">
        <f t="shared" si="19"/>
        <v>项</v>
      </c>
    </row>
    <row r="252" ht="36" customHeight="1" spans="1:9">
      <c r="A252" s="219">
        <v>22908</v>
      </c>
      <c r="B252" s="373" t="s">
        <v>1433</v>
      </c>
      <c r="C252" s="147">
        <f>SUM(C253:C260)</f>
        <v>0</v>
      </c>
      <c r="D252" s="147">
        <f>SUM(D253:D260)</f>
        <v>0</v>
      </c>
      <c r="E252" s="339">
        <f>SUM(E253:E260)</f>
        <v>0</v>
      </c>
      <c r="F252" s="393">
        <f t="shared" si="20"/>
        <v>0</v>
      </c>
      <c r="G252" s="393">
        <f t="shared" si="21"/>
        <v>0</v>
      </c>
      <c r="H252" s="468" t="str">
        <f t="shared" si="18"/>
        <v>否</v>
      </c>
      <c r="I252" s="179" t="str">
        <f t="shared" si="19"/>
        <v>款</v>
      </c>
    </row>
    <row r="253" ht="36" customHeight="1" spans="1:9">
      <c r="A253" s="219">
        <v>2290802</v>
      </c>
      <c r="B253" s="341" t="s">
        <v>1434</v>
      </c>
      <c r="C253" s="206"/>
      <c r="D253" s="206"/>
      <c r="E253" s="206">
        <v>0</v>
      </c>
      <c r="F253" s="397">
        <f t="shared" si="20"/>
        <v>0</v>
      </c>
      <c r="G253" s="397">
        <f t="shared" si="21"/>
        <v>0</v>
      </c>
      <c r="H253" s="468" t="str">
        <f t="shared" si="18"/>
        <v>否</v>
      </c>
      <c r="I253" s="179" t="str">
        <f t="shared" si="19"/>
        <v>项</v>
      </c>
    </row>
    <row r="254" ht="36" customHeight="1" spans="1:9">
      <c r="A254" s="219">
        <v>2290803</v>
      </c>
      <c r="B254" s="341" t="s">
        <v>1435</v>
      </c>
      <c r="C254" s="206"/>
      <c r="D254" s="206"/>
      <c r="E254" s="206">
        <v>0</v>
      </c>
      <c r="F254" s="397">
        <f t="shared" si="20"/>
        <v>0</v>
      </c>
      <c r="G254" s="397">
        <f t="shared" si="21"/>
        <v>0</v>
      </c>
      <c r="H254" s="468" t="str">
        <f t="shared" si="18"/>
        <v>否</v>
      </c>
      <c r="I254" s="179" t="str">
        <f t="shared" si="19"/>
        <v>项</v>
      </c>
    </row>
    <row r="255" ht="36" customHeight="1" spans="1:9">
      <c r="A255" s="219">
        <v>2290804</v>
      </c>
      <c r="B255" s="341" t="s">
        <v>1436</v>
      </c>
      <c r="C255" s="206"/>
      <c r="D255" s="206"/>
      <c r="E255" s="206">
        <v>0</v>
      </c>
      <c r="F255" s="397">
        <f t="shared" si="20"/>
        <v>0</v>
      </c>
      <c r="G255" s="397">
        <f t="shared" si="21"/>
        <v>0</v>
      </c>
      <c r="H255" s="468" t="str">
        <f t="shared" si="18"/>
        <v>否</v>
      </c>
      <c r="I255" s="179" t="str">
        <f t="shared" si="19"/>
        <v>项</v>
      </c>
    </row>
    <row r="256" ht="36" customHeight="1" spans="1:9">
      <c r="A256" s="219">
        <v>2290805</v>
      </c>
      <c r="B256" s="341" t="s">
        <v>1437</v>
      </c>
      <c r="C256" s="206"/>
      <c r="D256" s="206"/>
      <c r="E256" s="206">
        <v>0</v>
      </c>
      <c r="F256" s="397">
        <f t="shared" si="20"/>
        <v>0</v>
      </c>
      <c r="G256" s="397">
        <f t="shared" si="21"/>
        <v>0</v>
      </c>
      <c r="H256" s="468" t="str">
        <f t="shared" si="18"/>
        <v>否</v>
      </c>
      <c r="I256" s="179" t="str">
        <f t="shared" si="19"/>
        <v>项</v>
      </c>
    </row>
    <row r="257" ht="36" customHeight="1" spans="1:9">
      <c r="A257" s="219">
        <v>2290806</v>
      </c>
      <c r="B257" s="341" t="s">
        <v>1438</v>
      </c>
      <c r="C257" s="206"/>
      <c r="D257" s="206"/>
      <c r="E257" s="206">
        <v>0</v>
      </c>
      <c r="F257" s="397">
        <f t="shared" si="20"/>
        <v>0</v>
      </c>
      <c r="G257" s="397">
        <f t="shared" si="21"/>
        <v>0</v>
      </c>
      <c r="H257" s="468" t="str">
        <f t="shared" si="18"/>
        <v>否</v>
      </c>
      <c r="I257" s="179" t="str">
        <f t="shared" si="19"/>
        <v>项</v>
      </c>
    </row>
    <row r="258" ht="36" customHeight="1" spans="1:9">
      <c r="A258" s="219">
        <v>2290807</v>
      </c>
      <c r="B258" s="341" t="s">
        <v>1439</v>
      </c>
      <c r="C258" s="206"/>
      <c r="D258" s="206"/>
      <c r="E258" s="206">
        <v>0</v>
      </c>
      <c r="F258" s="397">
        <f t="shared" si="20"/>
        <v>0</v>
      </c>
      <c r="G258" s="397">
        <f t="shared" si="21"/>
        <v>0</v>
      </c>
      <c r="H258" s="468" t="str">
        <f t="shared" si="18"/>
        <v>否</v>
      </c>
      <c r="I258" s="179" t="str">
        <f t="shared" si="19"/>
        <v>项</v>
      </c>
    </row>
    <row r="259" ht="36" customHeight="1" spans="1:9">
      <c r="A259" s="219">
        <v>2290808</v>
      </c>
      <c r="B259" s="341" t="s">
        <v>1440</v>
      </c>
      <c r="C259" s="206"/>
      <c r="D259" s="206"/>
      <c r="E259" s="206">
        <v>0</v>
      </c>
      <c r="F259" s="397">
        <f t="shared" si="20"/>
        <v>0</v>
      </c>
      <c r="G259" s="397">
        <f t="shared" si="21"/>
        <v>0</v>
      </c>
      <c r="H259" s="468" t="str">
        <f t="shared" si="18"/>
        <v>否</v>
      </c>
      <c r="I259" s="179" t="str">
        <f t="shared" si="19"/>
        <v>项</v>
      </c>
    </row>
    <row r="260" ht="36" customHeight="1" spans="1:9">
      <c r="A260" s="219">
        <v>2290899</v>
      </c>
      <c r="B260" s="341" t="s">
        <v>1441</v>
      </c>
      <c r="C260" s="206"/>
      <c r="D260" s="206"/>
      <c r="E260" s="206">
        <v>0</v>
      </c>
      <c r="F260" s="397">
        <f t="shared" si="20"/>
        <v>0</v>
      </c>
      <c r="G260" s="397">
        <f t="shared" si="21"/>
        <v>0</v>
      </c>
      <c r="H260" s="468" t="str">
        <f t="shared" si="18"/>
        <v>否</v>
      </c>
      <c r="I260" s="179" t="str">
        <f t="shared" si="19"/>
        <v>项</v>
      </c>
    </row>
    <row r="261" ht="36" customHeight="1" spans="1:9">
      <c r="A261" s="215">
        <v>22909</v>
      </c>
      <c r="B261" s="373" t="s">
        <v>1442</v>
      </c>
      <c r="C261" s="206">
        <f>C262</f>
        <v>0</v>
      </c>
      <c r="D261" s="206">
        <f>D262</f>
        <v>0</v>
      </c>
      <c r="E261" s="206">
        <f>E262</f>
        <v>0</v>
      </c>
      <c r="F261" s="397">
        <f t="shared" si="20"/>
        <v>0</v>
      </c>
      <c r="G261" s="397">
        <f t="shared" si="21"/>
        <v>0</v>
      </c>
      <c r="H261" s="468" t="str">
        <f t="shared" si="18"/>
        <v>否</v>
      </c>
      <c r="I261" s="179" t="str">
        <f t="shared" si="19"/>
        <v>款</v>
      </c>
    </row>
    <row r="262" ht="36" customHeight="1" spans="1:9">
      <c r="A262" s="215">
        <v>2290901</v>
      </c>
      <c r="B262" s="341" t="s">
        <v>1443</v>
      </c>
      <c r="C262" s="206"/>
      <c r="D262" s="206"/>
      <c r="E262" s="206">
        <v>0</v>
      </c>
      <c r="F262" s="397">
        <f t="shared" si="20"/>
        <v>0</v>
      </c>
      <c r="G262" s="397">
        <f t="shared" si="21"/>
        <v>0</v>
      </c>
      <c r="H262" s="468" t="str">
        <f t="shared" ref="H262:H274" si="22">IF(LEN(A262)=3,"是",IF(B262&lt;&gt;"",IF(SUM(C262:E262)&lt;&gt;0,"是","否"),"是"))</f>
        <v>否</v>
      </c>
      <c r="I262" s="179" t="str">
        <f t="shared" ref="I262:I274" si="23">IF(LEN(A262)=3,"类",IF(LEN(A262)=5,"款","项"))</f>
        <v>项</v>
      </c>
    </row>
    <row r="263" ht="36" customHeight="1" spans="1:9">
      <c r="A263" s="219">
        <v>22960</v>
      </c>
      <c r="B263" s="373" t="s">
        <v>1444</v>
      </c>
      <c r="C263" s="147">
        <f>SUM(C264:C274)</f>
        <v>459</v>
      </c>
      <c r="D263" s="147">
        <f>SUM(D264:D274)</f>
        <v>100</v>
      </c>
      <c r="E263" s="339">
        <f>SUM(E264:E274)</f>
        <v>260</v>
      </c>
      <c r="F263" s="393">
        <f t="shared" si="20"/>
        <v>56.6448801742919</v>
      </c>
      <c r="G263" s="393">
        <f t="shared" si="21"/>
        <v>260</v>
      </c>
      <c r="H263" s="468" t="str">
        <f t="shared" si="22"/>
        <v>是</v>
      </c>
      <c r="I263" s="179" t="str">
        <f t="shared" si="23"/>
        <v>款</v>
      </c>
    </row>
    <row r="264" ht="36" customHeight="1" spans="1:9">
      <c r="A264" s="217">
        <v>2296001</v>
      </c>
      <c r="B264" s="341" t="s">
        <v>1445</v>
      </c>
      <c r="C264" s="206"/>
      <c r="D264" s="206"/>
      <c r="E264" s="206">
        <v>0</v>
      </c>
      <c r="F264" s="397">
        <f t="shared" si="20"/>
        <v>0</v>
      </c>
      <c r="G264" s="397">
        <f t="shared" si="21"/>
        <v>0</v>
      </c>
      <c r="H264" s="468" t="str">
        <f t="shared" si="22"/>
        <v>否</v>
      </c>
      <c r="I264" s="179" t="str">
        <f t="shared" si="23"/>
        <v>项</v>
      </c>
    </row>
    <row r="265" ht="36" customHeight="1" spans="1:9">
      <c r="A265" s="219">
        <v>2296002</v>
      </c>
      <c r="B265" s="341" t="s">
        <v>1446</v>
      </c>
      <c r="C265" s="206">
        <v>83</v>
      </c>
      <c r="D265" s="206"/>
      <c r="E265" s="206">
        <v>33</v>
      </c>
      <c r="F265" s="397">
        <f t="shared" si="20"/>
        <v>39.7590361445783</v>
      </c>
      <c r="G265" s="397">
        <f t="shared" si="21"/>
        <v>0</v>
      </c>
      <c r="H265" s="468" t="str">
        <f t="shared" si="22"/>
        <v>是</v>
      </c>
      <c r="I265" s="179" t="str">
        <f t="shared" si="23"/>
        <v>项</v>
      </c>
    </row>
    <row r="266" ht="36" customHeight="1" spans="1:9">
      <c r="A266" s="219">
        <v>2296003</v>
      </c>
      <c r="B266" s="341" t="s">
        <v>1447</v>
      </c>
      <c r="C266" s="206">
        <v>104</v>
      </c>
      <c r="D266" s="206"/>
      <c r="E266" s="206">
        <v>8</v>
      </c>
      <c r="F266" s="397">
        <f t="shared" si="20"/>
        <v>7.69230769230769</v>
      </c>
      <c r="G266" s="397">
        <f t="shared" si="21"/>
        <v>0</v>
      </c>
      <c r="H266" s="468" t="str">
        <f t="shared" si="22"/>
        <v>是</v>
      </c>
      <c r="I266" s="179" t="str">
        <f t="shared" si="23"/>
        <v>项</v>
      </c>
    </row>
    <row r="267" ht="36" customHeight="1" spans="1:9">
      <c r="A267" s="219">
        <v>2296004</v>
      </c>
      <c r="B267" s="341" t="s">
        <v>1448</v>
      </c>
      <c r="C267" s="206"/>
      <c r="D267" s="206"/>
      <c r="E267" s="206">
        <v>0</v>
      </c>
      <c r="F267" s="397">
        <f t="shared" si="20"/>
        <v>0</v>
      </c>
      <c r="G267" s="397">
        <f t="shared" si="21"/>
        <v>0</v>
      </c>
      <c r="H267" s="468" t="str">
        <f t="shared" si="22"/>
        <v>否</v>
      </c>
      <c r="I267" s="179" t="str">
        <f t="shared" si="23"/>
        <v>项</v>
      </c>
    </row>
    <row r="268" ht="36" customHeight="1" spans="1:9">
      <c r="A268" s="219">
        <v>2296005</v>
      </c>
      <c r="B268" s="341" t="s">
        <v>1449</v>
      </c>
      <c r="C268" s="206"/>
      <c r="D268" s="206"/>
      <c r="E268" s="206">
        <v>0</v>
      </c>
      <c r="F268" s="397">
        <f t="shared" si="20"/>
        <v>0</v>
      </c>
      <c r="G268" s="397">
        <f t="shared" si="21"/>
        <v>0</v>
      </c>
      <c r="H268" s="468" t="str">
        <f t="shared" si="22"/>
        <v>否</v>
      </c>
      <c r="I268" s="179" t="str">
        <f t="shared" si="23"/>
        <v>项</v>
      </c>
    </row>
    <row r="269" ht="36" customHeight="1" spans="1:9">
      <c r="A269" s="219">
        <v>2296006</v>
      </c>
      <c r="B269" s="341" t="s">
        <v>1450</v>
      </c>
      <c r="C269" s="206">
        <v>12</v>
      </c>
      <c r="D269" s="206"/>
      <c r="E269" s="206">
        <v>9</v>
      </c>
      <c r="F269" s="397">
        <f t="shared" si="20"/>
        <v>75</v>
      </c>
      <c r="G269" s="397">
        <f t="shared" si="21"/>
        <v>0</v>
      </c>
      <c r="H269" s="468" t="str">
        <f t="shared" si="22"/>
        <v>是</v>
      </c>
      <c r="I269" s="179" t="str">
        <f t="shared" si="23"/>
        <v>项</v>
      </c>
    </row>
    <row r="270" ht="36" customHeight="1" spans="1:9">
      <c r="A270" s="219">
        <v>2296010</v>
      </c>
      <c r="B270" s="341" t="s">
        <v>1451</v>
      </c>
      <c r="C270" s="206"/>
      <c r="D270" s="206"/>
      <c r="E270" s="206">
        <v>0</v>
      </c>
      <c r="F270" s="397">
        <f t="shared" si="20"/>
        <v>0</v>
      </c>
      <c r="G270" s="397">
        <f t="shared" si="21"/>
        <v>0</v>
      </c>
      <c r="H270" s="468" t="str">
        <f t="shared" si="22"/>
        <v>否</v>
      </c>
      <c r="I270" s="179" t="str">
        <f t="shared" si="23"/>
        <v>项</v>
      </c>
    </row>
    <row r="271" ht="36" customHeight="1" spans="1:9">
      <c r="A271" s="219">
        <v>2296011</v>
      </c>
      <c r="B271" s="341" t="s">
        <v>1452</v>
      </c>
      <c r="C271" s="206"/>
      <c r="D271" s="206"/>
      <c r="E271" s="206">
        <v>0</v>
      </c>
      <c r="F271" s="397">
        <f t="shared" si="20"/>
        <v>0</v>
      </c>
      <c r="G271" s="397">
        <f t="shared" si="21"/>
        <v>0</v>
      </c>
      <c r="H271" s="468" t="str">
        <f t="shared" si="22"/>
        <v>否</v>
      </c>
      <c r="I271" s="179" t="str">
        <f t="shared" si="23"/>
        <v>项</v>
      </c>
    </row>
    <row r="272" ht="36" customHeight="1" spans="1:9">
      <c r="A272" s="219">
        <v>2296012</v>
      </c>
      <c r="B272" s="341" t="s">
        <v>1453</v>
      </c>
      <c r="C272" s="206"/>
      <c r="D272" s="206"/>
      <c r="E272" s="206">
        <v>0</v>
      </c>
      <c r="F272" s="397">
        <f t="shared" si="20"/>
        <v>0</v>
      </c>
      <c r="G272" s="397">
        <f t="shared" si="21"/>
        <v>0</v>
      </c>
      <c r="H272" s="468" t="str">
        <f t="shared" si="22"/>
        <v>否</v>
      </c>
      <c r="I272" s="179" t="str">
        <f t="shared" si="23"/>
        <v>项</v>
      </c>
    </row>
    <row r="273" ht="36" customHeight="1" spans="1:9">
      <c r="A273" s="219">
        <v>2296013</v>
      </c>
      <c r="B273" s="341" t="s">
        <v>1454</v>
      </c>
      <c r="C273" s="206"/>
      <c r="D273" s="206"/>
      <c r="E273" s="206">
        <v>0</v>
      </c>
      <c r="F273" s="397">
        <f t="shared" si="20"/>
        <v>0</v>
      </c>
      <c r="G273" s="397">
        <f t="shared" si="21"/>
        <v>0</v>
      </c>
      <c r="H273" s="468" t="str">
        <f t="shared" si="22"/>
        <v>否</v>
      </c>
      <c r="I273" s="179" t="str">
        <f t="shared" si="23"/>
        <v>项</v>
      </c>
    </row>
    <row r="274" ht="36" customHeight="1" spans="1:9">
      <c r="A274" s="219">
        <v>2296099</v>
      </c>
      <c r="B274" s="341" t="s">
        <v>1455</v>
      </c>
      <c r="C274" s="206">
        <v>260</v>
      </c>
      <c r="D274" s="206">
        <v>100</v>
      </c>
      <c r="E274" s="206">
        <v>210</v>
      </c>
      <c r="F274" s="397">
        <f t="shared" si="20"/>
        <v>80.7692307692308</v>
      </c>
      <c r="G274" s="397">
        <f t="shared" si="21"/>
        <v>210</v>
      </c>
      <c r="H274" s="468" t="str">
        <f t="shared" si="22"/>
        <v>是</v>
      </c>
      <c r="I274" s="179" t="str">
        <f t="shared" si="23"/>
        <v>项</v>
      </c>
    </row>
    <row r="275" ht="36" customHeight="1" spans="1:9">
      <c r="A275" s="219">
        <v>22998</v>
      </c>
      <c r="B275" s="373" t="s">
        <v>1456</v>
      </c>
      <c r="C275" s="339">
        <f>C276</f>
        <v>0</v>
      </c>
      <c r="D275" s="339">
        <f>D276</f>
        <v>0</v>
      </c>
      <c r="E275" s="339">
        <f>E276</f>
        <v>0</v>
      </c>
      <c r="F275" s="393">
        <f t="shared" si="20"/>
        <v>0</v>
      </c>
      <c r="G275" s="393">
        <f t="shared" si="21"/>
        <v>0</v>
      </c>
      <c r="H275" s="468" t="str">
        <f t="shared" ref="H275:H281" si="24">IF(LEN(A275)=3,"是",IF(B275&lt;&gt;"",IF(SUM(C275:E275)&lt;&gt;0,"是","否"),"是"))</f>
        <v>否</v>
      </c>
      <c r="I275" s="179" t="str">
        <f t="shared" ref="I275:I281" si="25">IF(LEN(A275)=3,"类",IF(LEN(A275)=5,"款","项"))</f>
        <v>款</v>
      </c>
    </row>
    <row r="276" ht="36" customHeight="1" spans="1:9">
      <c r="A276" s="219">
        <v>2299899</v>
      </c>
      <c r="B276" s="341" t="s">
        <v>1457</v>
      </c>
      <c r="C276" s="206"/>
      <c r="D276" s="206"/>
      <c r="E276" s="206">
        <v>0</v>
      </c>
      <c r="F276" s="397">
        <f t="shared" si="20"/>
        <v>0</v>
      </c>
      <c r="G276" s="397">
        <f t="shared" si="21"/>
        <v>0</v>
      </c>
      <c r="H276" s="468" t="str">
        <f t="shared" si="24"/>
        <v>否</v>
      </c>
      <c r="I276" s="179" t="str">
        <f t="shared" si="25"/>
        <v>项</v>
      </c>
    </row>
    <row r="277" ht="36" customHeight="1" spans="1:9">
      <c r="A277" s="340" t="s">
        <v>1458</v>
      </c>
      <c r="B277" s="469" t="s">
        <v>1459</v>
      </c>
      <c r="C277" s="216">
        <f>C278</f>
        <v>7566</v>
      </c>
      <c r="D277" s="216">
        <f>D278</f>
        <v>9323</v>
      </c>
      <c r="E277" s="471">
        <f>E278</f>
        <v>8378</v>
      </c>
      <c r="F277" s="389">
        <f t="shared" si="20"/>
        <v>110.732223103357</v>
      </c>
      <c r="G277" s="389">
        <f t="shared" si="21"/>
        <v>89.8637777539419</v>
      </c>
      <c r="H277" s="468" t="str">
        <f t="shared" si="24"/>
        <v>是</v>
      </c>
      <c r="I277" s="179" t="str">
        <f t="shared" si="25"/>
        <v>类</v>
      </c>
    </row>
    <row r="278" ht="36" customHeight="1" spans="1:9">
      <c r="A278" s="215">
        <v>23204</v>
      </c>
      <c r="B278" s="373" t="s">
        <v>1460</v>
      </c>
      <c r="C278" s="147">
        <f>SUM(C279:C294)</f>
        <v>7566</v>
      </c>
      <c r="D278" s="147">
        <f>SUM(D279:D294)</f>
        <v>9323</v>
      </c>
      <c r="E278" s="339">
        <f>SUM(E279:E294)</f>
        <v>8378</v>
      </c>
      <c r="F278" s="393">
        <f t="shared" si="20"/>
        <v>110.732223103357</v>
      </c>
      <c r="G278" s="393">
        <f t="shared" si="21"/>
        <v>89.8637777539419</v>
      </c>
      <c r="H278" s="468" t="str">
        <f t="shared" si="24"/>
        <v>是</v>
      </c>
      <c r="I278" s="179" t="str">
        <f t="shared" si="25"/>
        <v>款</v>
      </c>
    </row>
    <row r="279" ht="36" customHeight="1" spans="1:9">
      <c r="A279" s="219">
        <v>2320401</v>
      </c>
      <c r="B279" s="341" t="s">
        <v>1461</v>
      </c>
      <c r="C279" s="206"/>
      <c r="D279" s="206"/>
      <c r="E279" s="206">
        <v>0</v>
      </c>
      <c r="F279" s="397">
        <f t="shared" si="20"/>
        <v>0</v>
      </c>
      <c r="G279" s="397">
        <f t="shared" si="21"/>
        <v>0</v>
      </c>
      <c r="H279" s="468" t="str">
        <f t="shared" si="24"/>
        <v>否</v>
      </c>
      <c r="I279" s="179" t="str">
        <f t="shared" si="25"/>
        <v>项</v>
      </c>
    </row>
    <row r="280" ht="36" customHeight="1" spans="1:9">
      <c r="A280" s="219">
        <v>2320402</v>
      </c>
      <c r="B280" s="341" t="s">
        <v>1462</v>
      </c>
      <c r="C280" s="206"/>
      <c r="D280" s="206"/>
      <c r="E280" s="206"/>
      <c r="F280" s="397">
        <f t="shared" si="20"/>
        <v>0</v>
      </c>
      <c r="G280" s="397">
        <f t="shared" si="21"/>
        <v>0</v>
      </c>
      <c r="H280" s="468" t="str">
        <f t="shared" si="24"/>
        <v>否</v>
      </c>
      <c r="I280" s="179" t="str">
        <f t="shared" si="25"/>
        <v>项</v>
      </c>
    </row>
    <row r="281" ht="36" customHeight="1" spans="1:9">
      <c r="A281" s="219">
        <v>2320405</v>
      </c>
      <c r="B281" s="341" t="s">
        <v>1463</v>
      </c>
      <c r="C281" s="206"/>
      <c r="D281" s="206"/>
      <c r="E281" s="206">
        <v>0</v>
      </c>
      <c r="F281" s="397">
        <f t="shared" si="20"/>
        <v>0</v>
      </c>
      <c r="G281" s="397">
        <f t="shared" si="21"/>
        <v>0</v>
      </c>
      <c r="H281" s="468" t="str">
        <f t="shared" si="24"/>
        <v>否</v>
      </c>
      <c r="I281" s="179" t="str">
        <f t="shared" si="25"/>
        <v>项</v>
      </c>
    </row>
    <row r="282" ht="36" customHeight="1" spans="1:9">
      <c r="A282" s="219">
        <v>2320411</v>
      </c>
      <c r="B282" s="341" t="s">
        <v>1464</v>
      </c>
      <c r="C282" s="206">
        <v>1110</v>
      </c>
      <c r="D282" s="206">
        <v>1100</v>
      </c>
      <c r="E282" s="206">
        <v>1021</v>
      </c>
      <c r="F282" s="397">
        <f t="shared" si="20"/>
        <v>91.981981981982</v>
      </c>
      <c r="G282" s="397">
        <f t="shared" si="21"/>
        <v>92.8181818181818</v>
      </c>
      <c r="H282" s="468" t="str">
        <f t="shared" ref="H282:H334" si="26">IF(LEN(A282)=3,"是",IF(B282&lt;&gt;"",IF(SUM(C282:E282)&lt;&gt;0,"是","否"),"是"))</f>
        <v>是</v>
      </c>
      <c r="I282" s="179" t="str">
        <f t="shared" ref="I282:I332" si="27">IF(LEN(A282)=3,"类",IF(LEN(A282)=5,"款","项"))</f>
        <v>项</v>
      </c>
    </row>
    <row r="283" ht="36" customHeight="1" spans="1:9">
      <c r="A283" s="219">
        <v>2320413</v>
      </c>
      <c r="B283" s="341" t="s">
        <v>1465</v>
      </c>
      <c r="C283" s="206"/>
      <c r="D283" s="206"/>
      <c r="E283" s="206">
        <v>0</v>
      </c>
      <c r="F283" s="397">
        <f t="shared" si="20"/>
        <v>0</v>
      </c>
      <c r="G283" s="397">
        <f t="shared" si="21"/>
        <v>0</v>
      </c>
      <c r="H283" s="468" t="str">
        <f t="shared" si="26"/>
        <v>否</v>
      </c>
      <c r="I283" s="179" t="str">
        <f t="shared" si="27"/>
        <v>项</v>
      </c>
    </row>
    <row r="284" ht="36" customHeight="1" spans="1:9">
      <c r="A284" s="219">
        <v>2320414</v>
      </c>
      <c r="B284" s="341" t="s">
        <v>1466</v>
      </c>
      <c r="C284" s="206"/>
      <c r="D284" s="206"/>
      <c r="E284" s="206">
        <v>0</v>
      </c>
      <c r="F284" s="397">
        <f t="shared" si="20"/>
        <v>0</v>
      </c>
      <c r="G284" s="397">
        <f t="shared" si="21"/>
        <v>0</v>
      </c>
      <c r="H284" s="468" t="str">
        <f t="shared" si="26"/>
        <v>否</v>
      </c>
      <c r="I284" s="179" t="str">
        <f t="shared" si="27"/>
        <v>项</v>
      </c>
    </row>
    <row r="285" ht="36" customHeight="1" spans="1:9">
      <c r="A285" s="219">
        <v>2320416</v>
      </c>
      <c r="B285" s="341" t="s">
        <v>1467</v>
      </c>
      <c r="C285" s="206"/>
      <c r="D285" s="206"/>
      <c r="E285" s="206">
        <v>0</v>
      </c>
      <c r="F285" s="397">
        <f t="shared" si="20"/>
        <v>0</v>
      </c>
      <c r="G285" s="397">
        <f t="shared" si="21"/>
        <v>0</v>
      </c>
      <c r="H285" s="468" t="str">
        <f t="shared" si="26"/>
        <v>否</v>
      </c>
      <c r="I285" s="179" t="str">
        <f t="shared" si="27"/>
        <v>项</v>
      </c>
    </row>
    <row r="286" ht="36" customHeight="1" spans="1:9">
      <c r="A286" s="219">
        <v>2320417</v>
      </c>
      <c r="B286" s="341" t="s">
        <v>1468</v>
      </c>
      <c r="C286" s="206"/>
      <c r="D286" s="206"/>
      <c r="E286" s="206">
        <v>0</v>
      </c>
      <c r="F286" s="397">
        <f t="shared" si="20"/>
        <v>0</v>
      </c>
      <c r="G286" s="397">
        <f t="shared" si="21"/>
        <v>0</v>
      </c>
      <c r="H286" s="468" t="str">
        <f t="shared" si="26"/>
        <v>否</v>
      </c>
      <c r="I286" s="179" t="str">
        <f t="shared" si="27"/>
        <v>项</v>
      </c>
    </row>
    <row r="287" ht="36" customHeight="1" spans="1:9">
      <c r="A287" s="219">
        <v>2320418</v>
      </c>
      <c r="B287" s="341" t="s">
        <v>1469</v>
      </c>
      <c r="C287" s="206"/>
      <c r="D287" s="206"/>
      <c r="E287" s="206">
        <v>0</v>
      </c>
      <c r="F287" s="397">
        <f t="shared" si="20"/>
        <v>0</v>
      </c>
      <c r="G287" s="397">
        <f t="shared" si="21"/>
        <v>0</v>
      </c>
      <c r="H287" s="468" t="str">
        <f t="shared" si="26"/>
        <v>否</v>
      </c>
      <c r="I287" s="179" t="str">
        <f t="shared" si="27"/>
        <v>项</v>
      </c>
    </row>
    <row r="288" ht="36" customHeight="1" spans="1:9">
      <c r="A288" s="219">
        <v>2320419</v>
      </c>
      <c r="B288" s="341" t="s">
        <v>1470</v>
      </c>
      <c r="C288" s="206"/>
      <c r="D288" s="206"/>
      <c r="E288" s="206">
        <v>0</v>
      </c>
      <c r="F288" s="397">
        <f t="shared" si="20"/>
        <v>0</v>
      </c>
      <c r="G288" s="397">
        <f t="shared" si="21"/>
        <v>0</v>
      </c>
      <c r="H288" s="468" t="str">
        <f t="shared" si="26"/>
        <v>否</v>
      </c>
      <c r="I288" s="179" t="str">
        <f t="shared" si="27"/>
        <v>项</v>
      </c>
    </row>
    <row r="289" ht="36" customHeight="1" spans="1:9">
      <c r="A289" s="219">
        <v>2320420</v>
      </c>
      <c r="B289" s="341" t="s">
        <v>1471</v>
      </c>
      <c r="C289" s="206"/>
      <c r="D289" s="206"/>
      <c r="E289" s="206">
        <v>0</v>
      </c>
      <c r="F289" s="397">
        <f t="shared" si="20"/>
        <v>0</v>
      </c>
      <c r="G289" s="397">
        <f t="shared" si="21"/>
        <v>0</v>
      </c>
      <c r="H289" s="468" t="str">
        <f t="shared" si="26"/>
        <v>否</v>
      </c>
      <c r="I289" s="179" t="str">
        <f t="shared" si="27"/>
        <v>项</v>
      </c>
    </row>
    <row r="290" ht="36" customHeight="1" spans="1:9">
      <c r="A290" s="219">
        <v>2320431</v>
      </c>
      <c r="B290" s="341" t="s">
        <v>1472</v>
      </c>
      <c r="C290" s="206"/>
      <c r="D290" s="206"/>
      <c r="E290" s="206">
        <v>0</v>
      </c>
      <c r="F290" s="397">
        <f t="shared" si="20"/>
        <v>0</v>
      </c>
      <c r="G290" s="397">
        <f t="shared" si="21"/>
        <v>0</v>
      </c>
      <c r="H290" s="468" t="str">
        <f t="shared" si="26"/>
        <v>否</v>
      </c>
      <c r="I290" s="179" t="str">
        <f t="shared" si="27"/>
        <v>项</v>
      </c>
    </row>
    <row r="291" ht="36" customHeight="1" spans="1:9">
      <c r="A291" s="219">
        <v>2320432</v>
      </c>
      <c r="B291" s="341" t="s">
        <v>1473</v>
      </c>
      <c r="C291" s="206"/>
      <c r="D291" s="206"/>
      <c r="E291" s="206">
        <v>0</v>
      </c>
      <c r="F291" s="397">
        <f t="shared" si="20"/>
        <v>0</v>
      </c>
      <c r="G291" s="397">
        <f t="shared" si="21"/>
        <v>0</v>
      </c>
      <c r="H291" s="468" t="str">
        <f t="shared" si="26"/>
        <v>否</v>
      </c>
      <c r="I291" s="179" t="str">
        <f t="shared" si="27"/>
        <v>项</v>
      </c>
    </row>
    <row r="292" ht="36" customHeight="1" spans="1:9">
      <c r="A292" s="219">
        <v>2320433</v>
      </c>
      <c r="B292" s="341" t="s">
        <v>1474</v>
      </c>
      <c r="C292" s="206"/>
      <c r="D292" s="206"/>
      <c r="E292" s="206">
        <v>0</v>
      </c>
      <c r="F292" s="397">
        <f t="shared" si="20"/>
        <v>0</v>
      </c>
      <c r="G292" s="397">
        <f t="shared" si="21"/>
        <v>0</v>
      </c>
      <c r="H292" s="468" t="str">
        <f t="shared" si="26"/>
        <v>否</v>
      </c>
      <c r="I292" s="179" t="str">
        <f t="shared" si="27"/>
        <v>项</v>
      </c>
    </row>
    <row r="293" ht="36" customHeight="1" spans="1:9">
      <c r="A293" s="219">
        <v>2320498</v>
      </c>
      <c r="B293" s="341" t="s">
        <v>1475</v>
      </c>
      <c r="C293" s="206">
        <v>6456</v>
      </c>
      <c r="D293" s="206">
        <v>8223</v>
      </c>
      <c r="E293" s="206">
        <v>6460</v>
      </c>
      <c r="F293" s="397">
        <f t="shared" si="20"/>
        <v>100.061957868649</v>
      </c>
      <c r="G293" s="397">
        <f t="shared" si="21"/>
        <v>78.5601362033321</v>
      </c>
      <c r="H293" s="468" t="str">
        <f t="shared" si="26"/>
        <v>是</v>
      </c>
      <c r="I293" s="179" t="str">
        <f t="shared" si="27"/>
        <v>项</v>
      </c>
    </row>
    <row r="294" ht="36" customHeight="1" spans="1:9">
      <c r="A294" s="219">
        <v>2320499</v>
      </c>
      <c r="B294" s="341" t="s">
        <v>1476</v>
      </c>
      <c r="C294" s="206"/>
      <c r="D294" s="206"/>
      <c r="E294" s="206">
        <v>897</v>
      </c>
      <c r="F294" s="397">
        <f t="shared" si="20"/>
        <v>0</v>
      </c>
      <c r="G294" s="397">
        <f t="shared" si="21"/>
        <v>0</v>
      </c>
      <c r="H294" s="468" t="str">
        <f t="shared" si="26"/>
        <v>是</v>
      </c>
      <c r="I294" s="179" t="str">
        <f t="shared" si="27"/>
        <v>项</v>
      </c>
    </row>
    <row r="295" ht="36" customHeight="1" spans="1:9">
      <c r="A295" s="340" t="s">
        <v>1477</v>
      </c>
      <c r="B295" s="469" t="s">
        <v>1478</v>
      </c>
      <c r="C295" s="216">
        <f>C296</f>
        <v>46</v>
      </c>
      <c r="D295" s="216">
        <f>D296</f>
        <v>124</v>
      </c>
      <c r="E295" s="471">
        <f>E296</f>
        <v>138</v>
      </c>
      <c r="F295" s="389">
        <f t="shared" si="20"/>
        <v>300</v>
      </c>
      <c r="G295" s="389">
        <f t="shared" si="21"/>
        <v>111.290322580645</v>
      </c>
      <c r="H295" s="468" t="str">
        <f t="shared" si="26"/>
        <v>是</v>
      </c>
      <c r="I295" s="179" t="str">
        <f t="shared" si="27"/>
        <v>类</v>
      </c>
    </row>
    <row r="296" ht="36" customHeight="1" spans="1:9">
      <c r="A296" s="217">
        <v>23304</v>
      </c>
      <c r="B296" s="373" t="s">
        <v>1479</v>
      </c>
      <c r="C296" s="147">
        <f>SUM(C297:C311)</f>
        <v>46</v>
      </c>
      <c r="D296" s="147">
        <f>SUM(D297:D311)</f>
        <v>124</v>
      </c>
      <c r="E296" s="339">
        <f>SUM(E297:E311)</f>
        <v>138</v>
      </c>
      <c r="F296" s="393">
        <f t="shared" si="20"/>
        <v>300</v>
      </c>
      <c r="G296" s="393">
        <f t="shared" si="21"/>
        <v>111.290322580645</v>
      </c>
      <c r="H296" s="468" t="str">
        <f t="shared" si="26"/>
        <v>是</v>
      </c>
      <c r="I296" s="179" t="str">
        <f t="shared" si="27"/>
        <v>款</v>
      </c>
    </row>
    <row r="297" ht="36" customHeight="1" spans="1:9">
      <c r="A297" s="219">
        <v>2330401</v>
      </c>
      <c r="B297" s="341" t="s">
        <v>1480</v>
      </c>
      <c r="C297" s="206"/>
      <c r="D297" s="206"/>
      <c r="E297" s="206">
        <v>0</v>
      </c>
      <c r="F297" s="397">
        <f t="shared" si="20"/>
        <v>0</v>
      </c>
      <c r="G297" s="397">
        <f t="shared" si="21"/>
        <v>0</v>
      </c>
      <c r="H297" s="468" t="str">
        <f t="shared" si="26"/>
        <v>否</v>
      </c>
      <c r="I297" s="179" t="str">
        <f t="shared" si="27"/>
        <v>项</v>
      </c>
    </row>
    <row r="298" ht="36" customHeight="1" spans="1:9">
      <c r="A298" s="219">
        <v>2330405</v>
      </c>
      <c r="B298" s="341" t="s">
        <v>1481</v>
      </c>
      <c r="C298" s="206"/>
      <c r="D298" s="206"/>
      <c r="E298" s="206">
        <v>0</v>
      </c>
      <c r="F298" s="397">
        <f t="shared" si="20"/>
        <v>0</v>
      </c>
      <c r="G298" s="397">
        <f t="shared" si="21"/>
        <v>0</v>
      </c>
      <c r="H298" s="468" t="str">
        <f t="shared" si="26"/>
        <v>否</v>
      </c>
      <c r="I298" s="179" t="str">
        <f t="shared" si="27"/>
        <v>项</v>
      </c>
    </row>
    <row r="299" ht="36" customHeight="1" spans="1:9">
      <c r="A299" s="219">
        <v>2330411</v>
      </c>
      <c r="B299" s="341" t="s">
        <v>1482</v>
      </c>
      <c r="C299" s="206">
        <v>8</v>
      </c>
      <c r="D299" s="206">
        <v>10</v>
      </c>
      <c r="E299" s="206">
        <v>8</v>
      </c>
      <c r="F299" s="397">
        <f t="shared" si="20"/>
        <v>100</v>
      </c>
      <c r="G299" s="397">
        <f t="shared" si="21"/>
        <v>80</v>
      </c>
      <c r="H299" s="468" t="str">
        <f t="shared" si="26"/>
        <v>是</v>
      </c>
      <c r="I299" s="179" t="str">
        <f t="shared" si="27"/>
        <v>项</v>
      </c>
    </row>
    <row r="300" ht="36" customHeight="1" spans="1:9">
      <c r="A300" s="219">
        <v>2330413</v>
      </c>
      <c r="B300" s="341" t="s">
        <v>1483</v>
      </c>
      <c r="C300" s="206"/>
      <c r="D300" s="206"/>
      <c r="E300" s="206">
        <v>0</v>
      </c>
      <c r="F300" s="397">
        <f t="shared" si="20"/>
        <v>0</v>
      </c>
      <c r="G300" s="397">
        <f t="shared" si="21"/>
        <v>0</v>
      </c>
      <c r="H300" s="468" t="str">
        <f t="shared" si="26"/>
        <v>否</v>
      </c>
      <c r="I300" s="179" t="str">
        <f t="shared" si="27"/>
        <v>项</v>
      </c>
    </row>
    <row r="301" ht="36" customHeight="1" spans="1:9">
      <c r="A301" s="219">
        <v>2330414</v>
      </c>
      <c r="B301" s="341" t="s">
        <v>1484</v>
      </c>
      <c r="C301" s="206"/>
      <c r="D301" s="206"/>
      <c r="E301" s="206">
        <v>0</v>
      </c>
      <c r="F301" s="397">
        <f t="shared" si="20"/>
        <v>0</v>
      </c>
      <c r="G301" s="397">
        <f t="shared" si="21"/>
        <v>0</v>
      </c>
      <c r="H301" s="468" t="str">
        <f t="shared" si="26"/>
        <v>否</v>
      </c>
      <c r="I301" s="179" t="str">
        <f t="shared" si="27"/>
        <v>项</v>
      </c>
    </row>
    <row r="302" ht="36" customHeight="1" spans="1:9">
      <c r="A302" s="219">
        <v>2330416</v>
      </c>
      <c r="B302" s="341" t="s">
        <v>1485</v>
      </c>
      <c r="C302" s="206"/>
      <c r="D302" s="206"/>
      <c r="E302" s="206">
        <v>0</v>
      </c>
      <c r="F302" s="397">
        <f t="shared" si="20"/>
        <v>0</v>
      </c>
      <c r="G302" s="397">
        <f t="shared" si="21"/>
        <v>0</v>
      </c>
      <c r="H302" s="468" t="str">
        <f t="shared" si="26"/>
        <v>否</v>
      </c>
      <c r="I302" s="179" t="str">
        <f t="shared" si="27"/>
        <v>项</v>
      </c>
    </row>
    <row r="303" ht="36" customHeight="1" spans="1:9">
      <c r="A303" s="219">
        <v>2330417</v>
      </c>
      <c r="B303" s="341" t="s">
        <v>1486</v>
      </c>
      <c r="C303" s="206"/>
      <c r="D303" s="206"/>
      <c r="E303" s="206">
        <v>0</v>
      </c>
      <c r="F303" s="397">
        <f t="shared" si="20"/>
        <v>0</v>
      </c>
      <c r="G303" s="397">
        <f t="shared" si="21"/>
        <v>0</v>
      </c>
      <c r="H303" s="468" t="str">
        <f t="shared" si="26"/>
        <v>否</v>
      </c>
      <c r="I303" s="179" t="str">
        <f t="shared" si="27"/>
        <v>项</v>
      </c>
    </row>
    <row r="304" ht="36" customHeight="1" spans="1:9">
      <c r="A304" s="219">
        <v>2330418</v>
      </c>
      <c r="B304" s="341" t="s">
        <v>1487</v>
      </c>
      <c r="C304" s="206"/>
      <c r="D304" s="206"/>
      <c r="E304" s="206">
        <v>0</v>
      </c>
      <c r="F304" s="397">
        <f t="shared" si="20"/>
        <v>0</v>
      </c>
      <c r="G304" s="397">
        <f t="shared" si="21"/>
        <v>0</v>
      </c>
      <c r="H304" s="468" t="str">
        <f t="shared" si="26"/>
        <v>否</v>
      </c>
      <c r="I304" s="179" t="str">
        <f t="shared" si="27"/>
        <v>项</v>
      </c>
    </row>
    <row r="305" ht="36" customHeight="1" spans="1:9">
      <c r="A305" s="219">
        <v>2330419</v>
      </c>
      <c r="B305" s="341" t="s">
        <v>1488</v>
      </c>
      <c r="C305" s="206"/>
      <c r="D305" s="206"/>
      <c r="E305" s="206">
        <v>0</v>
      </c>
      <c r="F305" s="397">
        <f t="shared" si="20"/>
        <v>0</v>
      </c>
      <c r="G305" s="397">
        <f t="shared" si="21"/>
        <v>0</v>
      </c>
      <c r="H305" s="468" t="str">
        <f t="shared" si="26"/>
        <v>否</v>
      </c>
      <c r="I305" s="179" t="str">
        <f t="shared" si="27"/>
        <v>项</v>
      </c>
    </row>
    <row r="306" ht="36" customHeight="1" spans="1:9">
      <c r="A306" s="219">
        <v>2330420</v>
      </c>
      <c r="B306" s="341" t="s">
        <v>1489</v>
      </c>
      <c r="C306" s="206"/>
      <c r="D306" s="206"/>
      <c r="E306" s="206">
        <v>0</v>
      </c>
      <c r="F306" s="397">
        <f t="shared" si="20"/>
        <v>0</v>
      </c>
      <c r="G306" s="397">
        <f t="shared" si="21"/>
        <v>0</v>
      </c>
      <c r="H306" s="468" t="str">
        <f t="shared" si="26"/>
        <v>否</v>
      </c>
      <c r="I306" s="179" t="str">
        <f t="shared" si="27"/>
        <v>项</v>
      </c>
    </row>
    <row r="307" ht="36" customHeight="1" spans="1:9">
      <c r="A307" s="219">
        <v>2330431</v>
      </c>
      <c r="B307" s="341" t="s">
        <v>1490</v>
      </c>
      <c r="C307" s="206"/>
      <c r="D307" s="206"/>
      <c r="E307" s="206">
        <v>4</v>
      </c>
      <c r="F307" s="397">
        <f t="shared" si="20"/>
        <v>0</v>
      </c>
      <c r="G307" s="397">
        <f t="shared" si="21"/>
        <v>0</v>
      </c>
      <c r="H307" s="468" t="str">
        <f t="shared" si="26"/>
        <v>是</v>
      </c>
      <c r="I307" s="179" t="str">
        <f t="shared" si="27"/>
        <v>项</v>
      </c>
    </row>
    <row r="308" ht="36" customHeight="1" spans="1:9">
      <c r="A308" s="219">
        <v>2330432</v>
      </c>
      <c r="B308" s="341" t="s">
        <v>1491</v>
      </c>
      <c r="C308" s="206"/>
      <c r="D308" s="206"/>
      <c r="E308" s="206">
        <v>0</v>
      </c>
      <c r="F308" s="397">
        <f t="shared" si="20"/>
        <v>0</v>
      </c>
      <c r="G308" s="397">
        <f t="shared" si="21"/>
        <v>0</v>
      </c>
      <c r="H308" s="468" t="str">
        <f t="shared" si="26"/>
        <v>否</v>
      </c>
      <c r="I308" s="179" t="str">
        <f t="shared" si="27"/>
        <v>项</v>
      </c>
    </row>
    <row r="309" ht="36" customHeight="1" spans="1:9">
      <c r="A309" s="219">
        <v>2330433</v>
      </c>
      <c r="B309" s="341" t="s">
        <v>1492</v>
      </c>
      <c r="C309" s="206"/>
      <c r="D309" s="206"/>
      <c r="E309" s="206">
        <v>0</v>
      </c>
      <c r="F309" s="397">
        <f t="shared" si="20"/>
        <v>0</v>
      </c>
      <c r="G309" s="397">
        <f t="shared" si="21"/>
        <v>0</v>
      </c>
      <c r="H309" s="468" t="str">
        <f t="shared" si="26"/>
        <v>否</v>
      </c>
      <c r="I309" s="179" t="str">
        <f t="shared" si="27"/>
        <v>项</v>
      </c>
    </row>
    <row r="310" ht="36" customHeight="1" spans="1:9">
      <c r="A310" s="219">
        <v>2330498</v>
      </c>
      <c r="B310" s="341" t="s">
        <v>1493</v>
      </c>
      <c r="C310" s="206"/>
      <c r="D310" s="206">
        <v>114</v>
      </c>
      <c r="E310" s="206">
        <v>56</v>
      </c>
      <c r="F310" s="397">
        <f t="shared" si="20"/>
        <v>0</v>
      </c>
      <c r="G310" s="397">
        <f t="shared" si="21"/>
        <v>49.1228070175439</v>
      </c>
      <c r="H310" s="468" t="str">
        <f t="shared" si="26"/>
        <v>是</v>
      </c>
      <c r="I310" s="179" t="str">
        <f t="shared" si="27"/>
        <v>项</v>
      </c>
    </row>
    <row r="311" ht="36" customHeight="1" spans="1:9">
      <c r="A311" s="219">
        <v>2330499</v>
      </c>
      <c r="B311" s="341" t="s">
        <v>1494</v>
      </c>
      <c r="C311" s="206">
        <v>38</v>
      </c>
      <c r="D311" s="206"/>
      <c r="E311" s="206">
        <v>70</v>
      </c>
      <c r="F311" s="397">
        <f t="shared" si="20"/>
        <v>184.210526315789</v>
      </c>
      <c r="G311" s="397">
        <f t="shared" si="21"/>
        <v>0</v>
      </c>
      <c r="H311" s="468" t="str">
        <f t="shared" si="26"/>
        <v>是</v>
      </c>
      <c r="I311" s="179" t="str">
        <f t="shared" si="27"/>
        <v>项</v>
      </c>
    </row>
    <row r="312" ht="36" customHeight="1" spans="1:9">
      <c r="A312" s="469" t="s">
        <v>1495</v>
      </c>
      <c r="B312" s="469" t="s">
        <v>1496</v>
      </c>
      <c r="C312" s="216">
        <f>SUM(C313,C326)</f>
        <v>0</v>
      </c>
      <c r="D312" s="216">
        <f>SUM(D313,D326)</f>
        <v>0</v>
      </c>
      <c r="E312" s="471">
        <f>SUM(E313,E326)</f>
        <v>0</v>
      </c>
      <c r="F312" s="389">
        <f t="shared" si="20"/>
        <v>0</v>
      </c>
      <c r="G312" s="389">
        <f t="shared" si="21"/>
        <v>0</v>
      </c>
      <c r="H312" s="468" t="str">
        <f t="shared" si="26"/>
        <v>是</v>
      </c>
      <c r="I312" s="179" t="str">
        <f t="shared" si="27"/>
        <v>类</v>
      </c>
    </row>
    <row r="313" ht="36" customHeight="1" spans="1:9">
      <c r="A313" s="342">
        <v>23401</v>
      </c>
      <c r="B313" s="373" t="s">
        <v>1497</v>
      </c>
      <c r="C313" s="147">
        <f>SUM(C314:C325)</f>
        <v>0</v>
      </c>
      <c r="D313" s="147">
        <f>SUM(D314:D325)</f>
        <v>0</v>
      </c>
      <c r="E313" s="339">
        <f>SUM(E314:E325)</f>
        <v>0</v>
      </c>
      <c r="F313" s="393">
        <f t="shared" si="20"/>
        <v>0</v>
      </c>
      <c r="G313" s="393">
        <f t="shared" si="21"/>
        <v>0</v>
      </c>
      <c r="H313" s="468" t="str">
        <f t="shared" si="26"/>
        <v>否</v>
      </c>
      <c r="I313" s="179" t="str">
        <f t="shared" si="27"/>
        <v>款</v>
      </c>
    </row>
    <row r="314" ht="36" customHeight="1" spans="1:9">
      <c r="A314" s="342">
        <v>2340101</v>
      </c>
      <c r="B314" s="341" t="s">
        <v>1498</v>
      </c>
      <c r="C314" s="206"/>
      <c r="D314" s="206"/>
      <c r="E314" s="206">
        <v>0</v>
      </c>
      <c r="F314" s="397">
        <f t="shared" ref="F314:F332" si="28">IFERROR(IF(C314&lt;0,"",IFERROR(E314/C314,0))*100,0)</f>
        <v>0</v>
      </c>
      <c r="G314" s="397">
        <f t="shared" ref="G314:G332" si="29">IFERROR(IF(D314&lt;0,"",IFERROR(E314/D314,0))*100,0)</f>
        <v>0</v>
      </c>
      <c r="H314" s="468" t="str">
        <f t="shared" si="26"/>
        <v>否</v>
      </c>
      <c r="I314" s="179" t="str">
        <f t="shared" si="27"/>
        <v>项</v>
      </c>
    </row>
    <row r="315" ht="36" customHeight="1" spans="1:9">
      <c r="A315" s="342">
        <v>2340102</v>
      </c>
      <c r="B315" s="341" t="s">
        <v>1499</v>
      </c>
      <c r="C315" s="206"/>
      <c r="D315" s="206"/>
      <c r="E315" s="206">
        <v>0</v>
      </c>
      <c r="F315" s="397">
        <f t="shared" si="28"/>
        <v>0</v>
      </c>
      <c r="G315" s="397">
        <f t="shared" si="29"/>
        <v>0</v>
      </c>
      <c r="H315" s="468" t="str">
        <f t="shared" si="26"/>
        <v>否</v>
      </c>
      <c r="I315" s="179" t="str">
        <f t="shared" si="27"/>
        <v>项</v>
      </c>
    </row>
    <row r="316" ht="36" customHeight="1" spans="1:9">
      <c r="A316" s="342">
        <v>2340103</v>
      </c>
      <c r="B316" s="341" t="s">
        <v>1500</v>
      </c>
      <c r="C316" s="206"/>
      <c r="D316" s="206"/>
      <c r="E316" s="206">
        <v>0</v>
      </c>
      <c r="F316" s="397">
        <f t="shared" si="28"/>
        <v>0</v>
      </c>
      <c r="G316" s="397">
        <f t="shared" si="29"/>
        <v>0</v>
      </c>
      <c r="H316" s="468" t="str">
        <f t="shared" si="26"/>
        <v>否</v>
      </c>
      <c r="I316" s="179" t="str">
        <f t="shared" si="27"/>
        <v>项</v>
      </c>
    </row>
    <row r="317" ht="36" customHeight="1" spans="1:9">
      <c r="A317" s="342">
        <v>2340104</v>
      </c>
      <c r="B317" s="341" t="s">
        <v>1501</v>
      </c>
      <c r="C317" s="206"/>
      <c r="D317" s="206"/>
      <c r="E317" s="206">
        <v>0</v>
      </c>
      <c r="F317" s="397">
        <f t="shared" si="28"/>
        <v>0</v>
      </c>
      <c r="G317" s="397">
        <f t="shared" si="29"/>
        <v>0</v>
      </c>
      <c r="H317" s="468" t="str">
        <f t="shared" si="26"/>
        <v>否</v>
      </c>
      <c r="I317" s="179" t="str">
        <f t="shared" si="27"/>
        <v>项</v>
      </c>
    </row>
    <row r="318" ht="36" customHeight="1" spans="1:9">
      <c r="A318" s="342">
        <v>2340105</v>
      </c>
      <c r="B318" s="341" t="s">
        <v>1502</v>
      </c>
      <c r="C318" s="206"/>
      <c r="D318" s="206"/>
      <c r="E318" s="206">
        <v>0</v>
      </c>
      <c r="F318" s="397">
        <f t="shared" si="28"/>
        <v>0</v>
      </c>
      <c r="G318" s="397">
        <f t="shared" si="29"/>
        <v>0</v>
      </c>
      <c r="H318" s="468" t="str">
        <f t="shared" si="26"/>
        <v>否</v>
      </c>
      <c r="I318" s="179" t="str">
        <f t="shared" si="27"/>
        <v>项</v>
      </c>
    </row>
    <row r="319" ht="36" customHeight="1" spans="1:9">
      <c r="A319" s="342">
        <v>2340106</v>
      </c>
      <c r="B319" s="341" t="s">
        <v>1503</v>
      </c>
      <c r="C319" s="206"/>
      <c r="D319" s="206"/>
      <c r="E319" s="206">
        <v>0</v>
      </c>
      <c r="F319" s="397">
        <f t="shared" si="28"/>
        <v>0</v>
      </c>
      <c r="G319" s="397">
        <f t="shared" si="29"/>
        <v>0</v>
      </c>
      <c r="H319" s="468" t="str">
        <f t="shared" si="26"/>
        <v>否</v>
      </c>
      <c r="I319" s="179" t="str">
        <f t="shared" si="27"/>
        <v>项</v>
      </c>
    </row>
    <row r="320" ht="36" customHeight="1" spans="1:9">
      <c r="A320" s="342">
        <v>2340107</v>
      </c>
      <c r="B320" s="341" t="s">
        <v>1504</v>
      </c>
      <c r="C320" s="206"/>
      <c r="D320" s="206"/>
      <c r="E320" s="206">
        <v>0</v>
      </c>
      <c r="F320" s="397">
        <f t="shared" si="28"/>
        <v>0</v>
      </c>
      <c r="G320" s="397">
        <f t="shared" si="29"/>
        <v>0</v>
      </c>
      <c r="H320" s="468" t="str">
        <f t="shared" si="26"/>
        <v>否</v>
      </c>
      <c r="I320" s="179" t="str">
        <f t="shared" si="27"/>
        <v>项</v>
      </c>
    </row>
    <row r="321" ht="36" customHeight="1" spans="1:10">
      <c r="A321" s="342">
        <v>2340108</v>
      </c>
      <c r="B321" s="341" t="s">
        <v>1505</v>
      </c>
      <c r="C321" s="206"/>
      <c r="D321" s="206"/>
      <c r="E321" s="206">
        <v>0</v>
      </c>
      <c r="F321" s="397">
        <f t="shared" si="28"/>
        <v>0</v>
      </c>
      <c r="G321" s="397">
        <f t="shared" si="29"/>
        <v>0</v>
      </c>
      <c r="H321" s="468" t="str">
        <f t="shared" si="26"/>
        <v>否</v>
      </c>
      <c r="I321" s="179" t="str">
        <f t="shared" si="27"/>
        <v>项</v>
      </c>
    </row>
    <row r="322" ht="36" customHeight="1" spans="1:10">
      <c r="A322" s="342">
        <v>2340109</v>
      </c>
      <c r="B322" s="341" t="s">
        <v>1506</v>
      </c>
      <c r="C322" s="206"/>
      <c r="D322" s="206"/>
      <c r="E322" s="206">
        <v>0</v>
      </c>
      <c r="F322" s="397">
        <f t="shared" si="28"/>
        <v>0</v>
      </c>
      <c r="G322" s="397">
        <f t="shared" si="29"/>
        <v>0</v>
      </c>
      <c r="H322" s="468" t="str">
        <f t="shared" si="26"/>
        <v>否</v>
      </c>
      <c r="I322" s="179" t="str">
        <f t="shared" si="27"/>
        <v>项</v>
      </c>
    </row>
    <row r="323" ht="36" customHeight="1" spans="1:10">
      <c r="A323" s="342">
        <v>2340110</v>
      </c>
      <c r="B323" s="341" t="s">
        <v>1507</v>
      </c>
      <c r="C323" s="206"/>
      <c r="D323" s="206"/>
      <c r="E323" s="206">
        <v>0</v>
      </c>
      <c r="F323" s="397">
        <f t="shared" si="28"/>
        <v>0</v>
      </c>
      <c r="G323" s="397">
        <f t="shared" si="29"/>
        <v>0</v>
      </c>
      <c r="H323" s="468" t="str">
        <f t="shared" si="26"/>
        <v>否</v>
      </c>
      <c r="I323" s="179" t="str">
        <f t="shared" si="27"/>
        <v>项</v>
      </c>
    </row>
    <row r="324" ht="36" customHeight="1" spans="1:10">
      <c r="A324" s="342">
        <v>2340111</v>
      </c>
      <c r="B324" s="341" t="s">
        <v>1508</v>
      </c>
      <c r="C324" s="206"/>
      <c r="D324" s="206"/>
      <c r="E324" s="206">
        <v>0</v>
      </c>
      <c r="F324" s="397">
        <f t="shared" si="28"/>
        <v>0</v>
      </c>
      <c r="G324" s="397">
        <f t="shared" si="29"/>
        <v>0</v>
      </c>
      <c r="H324" s="468" t="str">
        <f t="shared" si="26"/>
        <v>否</v>
      </c>
      <c r="I324" s="179" t="str">
        <f t="shared" si="27"/>
        <v>项</v>
      </c>
    </row>
    <row r="325" ht="36" customHeight="1" spans="1:10">
      <c r="A325" s="342">
        <v>2340199</v>
      </c>
      <c r="B325" s="341" t="s">
        <v>1509</v>
      </c>
      <c r="C325" s="206"/>
      <c r="D325" s="206"/>
      <c r="E325" s="206">
        <v>0</v>
      </c>
      <c r="F325" s="397">
        <f t="shared" si="28"/>
        <v>0</v>
      </c>
      <c r="G325" s="397">
        <f t="shared" si="29"/>
        <v>0</v>
      </c>
      <c r="H325" s="468" t="str">
        <f t="shared" si="26"/>
        <v>否</v>
      </c>
      <c r="I325" s="179" t="str">
        <f t="shared" si="27"/>
        <v>项</v>
      </c>
    </row>
    <row r="326" ht="36" customHeight="1" spans="1:10">
      <c r="A326" s="342">
        <v>23402</v>
      </c>
      <c r="B326" s="373" t="s">
        <v>1510</v>
      </c>
      <c r="C326" s="147">
        <f>SUM(C327:C332)</f>
        <v>0</v>
      </c>
      <c r="D326" s="147">
        <f>SUM(D327:D332)</f>
        <v>0</v>
      </c>
      <c r="E326" s="339">
        <f>SUM(E327:E332)</f>
        <v>0</v>
      </c>
      <c r="F326" s="393">
        <f t="shared" si="28"/>
        <v>0</v>
      </c>
      <c r="G326" s="393">
        <f t="shared" si="29"/>
        <v>0</v>
      </c>
      <c r="H326" s="468" t="str">
        <f t="shared" si="26"/>
        <v>否</v>
      </c>
      <c r="I326" s="179" t="str">
        <f t="shared" si="27"/>
        <v>款</v>
      </c>
    </row>
    <row r="327" ht="36" customHeight="1" spans="1:10">
      <c r="A327" s="342">
        <v>2340201</v>
      </c>
      <c r="B327" s="341" t="s">
        <v>961</v>
      </c>
      <c r="C327" s="206"/>
      <c r="D327" s="206"/>
      <c r="E327" s="206">
        <v>0</v>
      </c>
      <c r="F327" s="397">
        <f t="shared" si="28"/>
        <v>0</v>
      </c>
      <c r="G327" s="397">
        <f t="shared" si="29"/>
        <v>0</v>
      </c>
      <c r="H327" s="468" t="str">
        <f t="shared" si="26"/>
        <v>否</v>
      </c>
      <c r="I327" s="179" t="str">
        <f t="shared" si="27"/>
        <v>项</v>
      </c>
    </row>
    <row r="328" ht="36" customHeight="1" spans="1:10">
      <c r="A328" s="342">
        <v>2340202</v>
      </c>
      <c r="B328" s="341" t="s">
        <v>999</v>
      </c>
      <c r="C328" s="206"/>
      <c r="D328" s="206"/>
      <c r="E328" s="206">
        <v>0</v>
      </c>
      <c r="F328" s="397">
        <f t="shared" si="28"/>
        <v>0</v>
      </c>
      <c r="G328" s="397">
        <f t="shared" si="29"/>
        <v>0</v>
      </c>
      <c r="H328" s="468" t="str">
        <f t="shared" si="26"/>
        <v>否</v>
      </c>
      <c r="I328" s="179" t="str">
        <f t="shared" si="27"/>
        <v>项</v>
      </c>
    </row>
    <row r="329" ht="36" customHeight="1" spans="1:10">
      <c r="A329" s="342">
        <v>2340203</v>
      </c>
      <c r="B329" s="341" t="s">
        <v>1511</v>
      </c>
      <c r="C329" s="206"/>
      <c r="D329" s="206"/>
      <c r="E329" s="206">
        <v>0</v>
      </c>
      <c r="F329" s="397">
        <f t="shared" si="28"/>
        <v>0</v>
      </c>
      <c r="G329" s="397">
        <f t="shared" si="29"/>
        <v>0</v>
      </c>
      <c r="H329" s="468" t="str">
        <f t="shared" si="26"/>
        <v>否</v>
      </c>
      <c r="I329" s="179" t="str">
        <f t="shared" si="27"/>
        <v>项</v>
      </c>
    </row>
    <row r="330" ht="36" customHeight="1" spans="1:10">
      <c r="A330" s="342">
        <v>2340204</v>
      </c>
      <c r="B330" s="341" t="s">
        <v>1512</v>
      </c>
      <c r="C330" s="206"/>
      <c r="D330" s="206"/>
      <c r="E330" s="206">
        <v>0</v>
      </c>
      <c r="F330" s="397">
        <f t="shared" si="28"/>
        <v>0</v>
      </c>
      <c r="G330" s="397">
        <f t="shared" si="29"/>
        <v>0</v>
      </c>
      <c r="H330" s="468" t="str">
        <f t="shared" si="26"/>
        <v>否</v>
      </c>
      <c r="I330" s="179" t="str">
        <f t="shared" si="27"/>
        <v>项</v>
      </c>
    </row>
    <row r="331" ht="36" customHeight="1" spans="1:10">
      <c r="A331" s="342">
        <v>2340205</v>
      </c>
      <c r="B331" s="341" t="s">
        <v>1513</v>
      </c>
      <c r="C331" s="206"/>
      <c r="D331" s="206"/>
      <c r="E331" s="206">
        <v>0</v>
      </c>
      <c r="F331" s="397">
        <f t="shared" si="28"/>
        <v>0</v>
      </c>
      <c r="G331" s="397">
        <f t="shared" si="29"/>
        <v>0</v>
      </c>
      <c r="H331" s="468" t="str">
        <f t="shared" si="26"/>
        <v>否</v>
      </c>
      <c r="I331" s="179" t="str">
        <f t="shared" si="27"/>
        <v>项</v>
      </c>
    </row>
    <row r="332" ht="36" customHeight="1" spans="1:10">
      <c r="A332" s="342">
        <v>2340299</v>
      </c>
      <c r="B332" s="341" t="s">
        <v>1514</v>
      </c>
      <c r="C332" s="206"/>
      <c r="D332" s="206"/>
      <c r="E332" s="206">
        <v>0</v>
      </c>
      <c r="F332" s="397">
        <f t="shared" si="28"/>
        <v>0</v>
      </c>
      <c r="G332" s="397">
        <f t="shared" si="29"/>
        <v>0</v>
      </c>
      <c r="H332" s="468" t="str">
        <f t="shared" si="26"/>
        <v>否</v>
      </c>
      <c r="I332" s="179" t="str">
        <f t="shared" si="27"/>
        <v>项</v>
      </c>
    </row>
    <row r="333" ht="36" customHeight="1" spans="1:10">
      <c r="A333" s="472"/>
      <c r="B333" s="473" t="s">
        <v>1515</v>
      </c>
      <c r="C333" s="216">
        <f>SUM(C5,C12,C20,C43,C48,C55,C71,C132,C171,C221,,C230,C234,C238,C242,C247,C277,C295,C312)</f>
        <v>49677</v>
      </c>
      <c r="D333" s="216">
        <f>SUM(D5,D12,D20,D43,D48,D55,D71,D132,D171,D221,,D230,D234,D238,D242,D247,D277,D295,D312)</f>
        <v>26384</v>
      </c>
      <c r="E333" s="216">
        <f>ROUND(SUM(E5,E12,E20,E43,E48,E55,E71,E132,E171,E221,,E230,E234,E238,E242,E247,E277,E295,E312),0)</f>
        <v>94702</v>
      </c>
      <c r="F333" s="389">
        <f t="shared" ref="F333:F360" si="30">IFERROR(IF(C333&lt;0,"",IFERROR(E333/C333,0))*100,0)</f>
        <v>190.635505364656</v>
      </c>
      <c r="G333" s="389">
        <f t="shared" ref="G333:G360" si="31">IFERROR(IF(D333&lt;0,"",IFERROR(E333/D333,0))*100,0)</f>
        <v>358.93723468769</v>
      </c>
      <c r="H333" s="474" t="str">
        <f t="shared" si="26"/>
        <v>是</v>
      </c>
      <c r="I333" s="179"/>
      <c r="J333" s="347"/>
    </row>
    <row r="334" ht="36" customHeight="1" spans="1:10">
      <c r="A334" s="475">
        <v>230</v>
      </c>
      <c r="B334" s="396" t="s">
        <v>164</v>
      </c>
      <c r="C334" s="216">
        <f>SUM(C335,C348,C350,C352:C353)</f>
        <v>2936</v>
      </c>
      <c r="D334" s="216">
        <f>SUM(D335,D348,D350,D352:D353)</f>
        <v>10814</v>
      </c>
      <c r="E334" s="216">
        <f>SUM(E335,E348,E350,E352:E353)</f>
        <v>4269</v>
      </c>
      <c r="F334" s="389">
        <f t="shared" si="30"/>
        <v>145.401907356948</v>
      </c>
      <c r="G334" s="389">
        <f t="shared" si="31"/>
        <v>39.4766044017015</v>
      </c>
      <c r="H334" s="474" t="str">
        <f t="shared" si="26"/>
        <v>是</v>
      </c>
      <c r="I334" s="179"/>
    </row>
    <row r="335" ht="36" customHeight="1" spans="1:10">
      <c r="A335" s="475">
        <v>23004</v>
      </c>
      <c r="B335" s="476" t="s">
        <v>1516</v>
      </c>
      <c r="C335" s="229">
        <f>SUM(C336:C347)</f>
        <v>0</v>
      </c>
      <c r="D335" s="229">
        <f>SUM(D336:D347)</f>
        <v>0</v>
      </c>
      <c r="E335" s="229">
        <f>SUM(E336:E347)</f>
        <v>0</v>
      </c>
      <c r="F335" s="231">
        <f t="shared" si="30"/>
        <v>0</v>
      </c>
      <c r="G335" s="231">
        <f t="shared" si="31"/>
        <v>0</v>
      </c>
      <c r="H335" s="474" t="str">
        <f t="shared" ref="H335:H348" si="32">IF(LEN(A335)=3,"是",IF(B335&lt;&gt;"",IF(SUM(C335:E335)&lt;&gt;0,"是","否"),"是"))</f>
        <v>否</v>
      </c>
      <c r="I335" s="179"/>
    </row>
    <row r="336" ht="36" customHeight="1" spans="1:10">
      <c r="A336" s="233" t="s">
        <v>1517</v>
      </c>
      <c r="B336" s="290" t="s">
        <v>1518</v>
      </c>
      <c r="C336" s="229"/>
      <c r="D336" s="229"/>
      <c r="E336" s="206"/>
      <c r="F336" s="231">
        <f t="shared" si="30"/>
        <v>0</v>
      </c>
      <c r="G336" s="231">
        <f t="shared" si="31"/>
        <v>0</v>
      </c>
      <c r="H336" s="474" t="str">
        <f t="shared" si="32"/>
        <v>否</v>
      </c>
      <c r="I336" s="179"/>
    </row>
    <row r="337" ht="36" customHeight="1" spans="1:9">
      <c r="A337" s="233" t="s">
        <v>1519</v>
      </c>
      <c r="B337" s="290" t="s">
        <v>100</v>
      </c>
      <c r="C337" s="229"/>
      <c r="D337" s="229"/>
      <c r="E337" s="206"/>
      <c r="F337" s="231">
        <f t="shared" si="30"/>
        <v>0</v>
      </c>
      <c r="G337" s="231">
        <f t="shared" si="31"/>
        <v>0</v>
      </c>
      <c r="H337" s="474" t="str">
        <f t="shared" si="32"/>
        <v>否</v>
      </c>
      <c r="I337" s="179"/>
    </row>
    <row r="338" ht="36" customHeight="1" spans="1:9">
      <c r="A338" s="233" t="s">
        <v>1520</v>
      </c>
      <c r="B338" s="290" t="s">
        <v>101</v>
      </c>
      <c r="C338" s="229"/>
      <c r="D338" s="229"/>
      <c r="E338" s="206"/>
      <c r="F338" s="231">
        <f t="shared" si="30"/>
        <v>0</v>
      </c>
      <c r="G338" s="231">
        <f t="shared" si="31"/>
        <v>0</v>
      </c>
      <c r="H338" s="474" t="str">
        <f t="shared" si="32"/>
        <v>否</v>
      </c>
      <c r="I338" s="179"/>
    </row>
    <row r="339" ht="36" customHeight="1" spans="1:9">
      <c r="A339" s="233" t="s">
        <v>1521</v>
      </c>
      <c r="B339" s="290" t="s">
        <v>102</v>
      </c>
      <c r="C339" s="229"/>
      <c r="D339" s="229"/>
      <c r="E339" s="206"/>
      <c r="F339" s="231">
        <f t="shared" si="30"/>
        <v>0</v>
      </c>
      <c r="G339" s="231">
        <f t="shared" si="31"/>
        <v>0</v>
      </c>
      <c r="H339" s="474" t="str">
        <f t="shared" si="32"/>
        <v>否</v>
      </c>
      <c r="I339" s="179"/>
    </row>
    <row r="340" ht="36" customHeight="1" spans="1:9">
      <c r="A340" s="233" t="s">
        <v>1522</v>
      </c>
      <c r="B340" s="290" t="s">
        <v>104</v>
      </c>
      <c r="C340" s="229"/>
      <c r="D340" s="229"/>
      <c r="E340" s="206"/>
      <c r="F340" s="231">
        <f t="shared" si="30"/>
        <v>0</v>
      </c>
      <c r="G340" s="231">
        <f t="shared" si="31"/>
        <v>0</v>
      </c>
      <c r="H340" s="474" t="str">
        <f t="shared" si="32"/>
        <v>否</v>
      </c>
      <c r="I340" s="179"/>
    </row>
    <row r="341" ht="36" customHeight="1" spans="1:9">
      <c r="A341" s="233" t="s">
        <v>1523</v>
      </c>
      <c r="B341" s="290" t="s">
        <v>105</v>
      </c>
      <c r="C341" s="229"/>
      <c r="D341" s="229"/>
      <c r="E341" s="206"/>
      <c r="F341" s="231">
        <f t="shared" si="30"/>
        <v>0</v>
      </c>
      <c r="G341" s="231">
        <f t="shared" si="31"/>
        <v>0</v>
      </c>
      <c r="H341" s="474" t="str">
        <f t="shared" si="32"/>
        <v>否</v>
      </c>
      <c r="I341" s="179"/>
    </row>
    <row r="342" ht="36" customHeight="1" spans="1:9">
      <c r="A342" s="233" t="s">
        <v>1524</v>
      </c>
      <c r="B342" s="290" t="s">
        <v>106</v>
      </c>
      <c r="C342" s="229"/>
      <c r="D342" s="229"/>
      <c r="E342" s="206"/>
      <c r="F342" s="231">
        <f t="shared" si="30"/>
        <v>0</v>
      </c>
      <c r="G342" s="231">
        <f t="shared" si="31"/>
        <v>0</v>
      </c>
      <c r="H342" s="474" t="str">
        <f t="shared" si="32"/>
        <v>否</v>
      </c>
      <c r="I342" s="179"/>
    </row>
    <row r="343" ht="36" customHeight="1" spans="1:9">
      <c r="A343" s="233" t="s">
        <v>1525</v>
      </c>
      <c r="B343" s="290" t="s">
        <v>107</v>
      </c>
      <c r="C343" s="229"/>
      <c r="D343" s="229"/>
      <c r="E343" s="206"/>
      <c r="F343" s="231">
        <f t="shared" si="30"/>
        <v>0</v>
      </c>
      <c r="G343" s="231">
        <f t="shared" si="31"/>
        <v>0</v>
      </c>
      <c r="H343" s="474" t="str">
        <f t="shared" si="32"/>
        <v>否</v>
      </c>
      <c r="I343" s="179"/>
    </row>
    <row r="344" ht="36" customHeight="1" spans="1:9">
      <c r="A344" s="233" t="s">
        <v>1526</v>
      </c>
      <c r="B344" s="290" t="s">
        <v>108</v>
      </c>
      <c r="C344" s="229"/>
      <c r="D344" s="229"/>
      <c r="E344" s="206"/>
      <c r="F344" s="231">
        <f t="shared" si="30"/>
        <v>0</v>
      </c>
      <c r="G344" s="231">
        <f t="shared" si="31"/>
        <v>0</v>
      </c>
      <c r="H344" s="474" t="str">
        <f t="shared" si="32"/>
        <v>否</v>
      </c>
      <c r="I344" s="179"/>
    </row>
    <row r="345" ht="36" customHeight="1" spans="1:9">
      <c r="A345" s="233">
        <v>2300412</v>
      </c>
      <c r="B345" s="290" t="s">
        <v>1204</v>
      </c>
      <c r="C345" s="229"/>
      <c r="D345" s="229"/>
      <c r="E345" s="206"/>
      <c r="F345" s="231">
        <f t="shared" si="30"/>
        <v>0</v>
      </c>
      <c r="G345" s="231">
        <f t="shared" si="31"/>
        <v>0</v>
      </c>
      <c r="H345" s="474" t="str">
        <f t="shared" si="32"/>
        <v>否</v>
      </c>
      <c r="I345" s="179"/>
    </row>
    <row r="346" ht="36" customHeight="1" spans="1:9">
      <c r="A346" s="233">
        <v>2300413</v>
      </c>
      <c r="B346" s="290" t="s">
        <v>1527</v>
      </c>
      <c r="C346" s="229"/>
      <c r="D346" s="229"/>
      <c r="E346" s="206"/>
      <c r="F346" s="231">
        <f t="shared" si="30"/>
        <v>0</v>
      </c>
      <c r="G346" s="231">
        <f t="shared" si="31"/>
        <v>0</v>
      </c>
      <c r="H346" s="474" t="str">
        <f t="shared" si="32"/>
        <v>否</v>
      </c>
      <c r="I346" s="179"/>
    </row>
    <row r="347" ht="36" customHeight="1" spans="1:9">
      <c r="A347" s="233" t="s">
        <v>1528</v>
      </c>
      <c r="B347" s="290" t="s">
        <v>345</v>
      </c>
      <c r="C347" s="229"/>
      <c r="D347" s="229"/>
      <c r="E347" s="206"/>
      <c r="F347" s="231">
        <f t="shared" si="30"/>
        <v>0</v>
      </c>
      <c r="G347" s="231">
        <f t="shared" si="31"/>
        <v>0</v>
      </c>
      <c r="H347" s="474" t="str">
        <f t="shared" si="32"/>
        <v>否</v>
      </c>
      <c r="I347" s="179"/>
    </row>
    <row r="348" ht="38.1" customHeight="1" spans="1:9">
      <c r="A348" s="477">
        <v>23006</v>
      </c>
      <c r="B348" s="373" t="s">
        <v>165</v>
      </c>
      <c r="C348" s="147">
        <f>C349</f>
        <v>565</v>
      </c>
      <c r="D348" s="147">
        <f>D349</f>
        <v>2003</v>
      </c>
      <c r="E348" s="147">
        <f>E349</f>
        <v>972</v>
      </c>
      <c r="F348" s="389">
        <f t="shared" si="30"/>
        <v>172.035398230088</v>
      </c>
      <c r="G348" s="389">
        <f t="shared" si="31"/>
        <v>48.5272091862207</v>
      </c>
      <c r="H348" s="474" t="str">
        <f t="shared" si="32"/>
        <v>是</v>
      </c>
      <c r="I348" s="179"/>
    </row>
    <row r="349" ht="36" customHeight="1" spans="1:9">
      <c r="A349" s="233" t="s">
        <v>1529</v>
      </c>
      <c r="B349" s="290" t="s">
        <v>1530</v>
      </c>
      <c r="C349" s="147">
        <v>565</v>
      </c>
      <c r="D349" s="147">
        <v>2003</v>
      </c>
      <c r="E349" s="147">
        <v>972</v>
      </c>
      <c r="F349" s="235">
        <f t="shared" si="30"/>
        <v>172.035398230088</v>
      </c>
      <c r="G349" s="235">
        <f t="shared" si="31"/>
        <v>48.5272091862207</v>
      </c>
      <c r="H349" s="474" t="s">
        <v>45</v>
      </c>
      <c r="I349" s="179"/>
    </row>
    <row r="350" ht="36" customHeight="1" spans="1:9">
      <c r="A350" s="477">
        <v>23008</v>
      </c>
      <c r="B350" s="373" t="s">
        <v>168</v>
      </c>
      <c r="C350" s="147">
        <f>C351</f>
        <v>0</v>
      </c>
      <c r="D350" s="147">
        <f>D351</f>
        <v>8000</v>
      </c>
      <c r="E350" s="147">
        <f>E351</f>
        <v>924</v>
      </c>
      <c r="F350" s="393">
        <f t="shared" si="30"/>
        <v>0</v>
      </c>
      <c r="G350" s="393">
        <f t="shared" si="31"/>
        <v>11.55</v>
      </c>
      <c r="H350" s="474" t="str">
        <f>IF(LEN(A350)=3,"是",IF(B350&lt;&gt;"",IF(SUM(C350:E350)&lt;&gt;0,"是","否"),"是"))</f>
        <v>是</v>
      </c>
      <c r="I350" s="179"/>
    </row>
    <row r="351" ht="36" customHeight="1" spans="1:9">
      <c r="A351" s="242" t="s">
        <v>1531</v>
      </c>
      <c r="B351" s="290" t="s">
        <v>1532</v>
      </c>
      <c r="C351" s="147"/>
      <c r="D351" s="147">
        <v>8000</v>
      </c>
      <c r="E351" s="206">
        <v>924</v>
      </c>
      <c r="F351" s="235">
        <f t="shared" si="30"/>
        <v>0</v>
      </c>
      <c r="G351" s="235">
        <f t="shared" si="31"/>
        <v>11.55</v>
      </c>
      <c r="H351" s="474" t="s">
        <v>45</v>
      </c>
      <c r="I351" s="179"/>
    </row>
    <row r="352" ht="36" customHeight="1" spans="1:9">
      <c r="A352" s="477">
        <v>23009</v>
      </c>
      <c r="B352" s="373" t="s">
        <v>1533</v>
      </c>
      <c r="C352" s="147">
        <v>2371</v>
      </c>
      <c r="D352" s="147"/>
      <c r="E352" s="339">
        <v>2373</v>
      </c>
      <c r="F352" s="393">
        <f t="shared" si="30"/>
        <v>100.084352593842</v>
      </c>
      <c r="G352" s="393">
        <f t="shared" si="31"/>
        <v>0</v>
      </c>
      <c r="H352" s="474" t="str">
        <f>IF(LEN(A352)=3,"是",IF(B352&lt;&gt;"",IF(SUM(C352:E352)&lt;&gt;0,"是","否"),"是"))</f>
        <v>是</v>
      </c>
      <c r="I352" s="179"/>
    </row>
    <row r="353" ht="38.1" customHeight="1" spans="1:11">
      <c r="A353" s="242">
        <v>23022</v>
      </c>
      <c r="B353" s="373" t="s">
        <v>1221</v>
      </c>
      <c r="C353" s="147">
        <f>C354</f>
        <v>0</v>
      </c>
      <c r="D353" s="147">
        <v>811</v>
      </c>
      <c r="E353" s="147">
        <f>E354</f>
        <v>0</v>
      </c>
      <c r="F353" s="235">
        <f t="shared" si="30"/>
        <v>0</v>
      </c>
      <c r="G353" s="235">
        <f t="shared" si="31"/>
        <v>0</v>
      </c>
      <c r="H353" s="474" t="str">
        <f>IF(LEN(A353)=3,"是",IF(B353&lt;&gt;"",IF(SUM(C353:E353)&lt;&gt;0,"是","否"),"是"))</f>
        <v>是</v>
      </c>
      <c r="I353" s="179"/>
    </row>
    <row r="354" ht="38.1" customHeight="1" spans="1:11">
      <c r="A354" s="242">
        <v>2302201</v>
      </c>
      <c r="B354" s="341" t="s">
        <v>1222</v>
      </c>
      <c r="C354" s="147"/>
      <c r="D354" s="147"/>
      <c r="E354" s="206"/>
      <c r="F354" s="235">
        <f t="shared" si="30"/>
        <v>0</v>
      </c>
      <c r="G354" s="235">
        <f t="shared" si="31"/>
        <v>0</v>
      </c>
      <c r="H354" s="474" t="str">
        <f>IF(LEN(A354)=3,"是",IF(B354&lt;&gt;"",IF(SUM(C354:E354)&lt;&gt;0,"是","否"),"是"))</f>
        <v>否</v>
      </c>
      <c r="I354" s="179"/>
    </row>
    <row r="355" ht="36" customHeight="1" spans="1:11">
      <c r="A355" s="475">
        <v>23104</v>
      </c>
      <c r="B355" s="478" t="s">
        <v>1534</v>
      </c>
      <c r="C355" s="216">
        <f>SUM(C356:C357)</f>
        <v>28760</v>
      </c>
      <c r="D355" s="216">
        <f>SUM(D356:D357)</f>
        <v>67900</v>
      </c>
      <c r="E355" s="216">
        <f>SUM(E356:E357)</f>
        <v>92100</v>
      </c>
      <c r="F355" s="393">
        <f t="shared" si="30"/>
        <v>320.236439499305</v>
      </c>
      <c r="G355" s="393">
        <f t="shared" si="31"/>
        <v>135.640648011782</v>
      </c>
      <c r="H355" s="474" t="str">
        <f>IF(LEN(A355)=3,"是",IF(B355&lt;&gt;"",IF(SUM(C355:E355)&lt;&gt;0,"是","否"),"是"))</f>
        <v>是</v>
      </c>
      <c r="I355" s="179"/>
    </row>
    <row r="356" ht="38.1" customHeight="1" spans="1:11">
      <c r="A356" s="227"/>
      <c r="B356" s="373" t="s">
        <v>1535</v>
      </c>
      <c r="C356" s="147">
        <v>40</v>
      </c>
      <c r="D356" s="147">
        <v>6240</v>
      </c>
      <c r="E356" s="147">
        <v>6240</v>
      </c>
      <c r="F356" s="479">
        <f t="shared" si="30"/>
        <v>15600</v>
      </c>
      <c r="G356" s="479">
        <f t="shared" si="31"/>
        <v>100</v>
      </c>
      <c r="H356" s="474" t="s">
        <v>45</v>
      </c>
      <c r="I356" s="179"/>
    </row>
    <row r="357" ht="38.1" customHeight="1" spans="1:11">
      <c r="A357" s="227"/>
      <c r="B357" s="373" t="s">
        <v>1536</v>
      </c>
      <c r="C357" s="147">
        <v>28720</v>
      </c>
      <c r="D357" s="147">
        <v>61660</v>
      </c>
      <c r="E357" s="147">
        <v>85860</v>
      </c>
      <c r="F357" s="479">
        <f t="shared" si="30"/>
        <v>298.955431754875</v>
      </c>
      <c r="G357" s="479">
        <f t="shared" si="31"/>
        <v>139.247486214726</v>
      </c>
      <c r="H357" s="474" t="s">
        <v>45</v>
      </c>
      <c r="I357" s="179"/>
    </row>
    <row r="358" ht="38.1" customHeight="1" spans="1:11">
      <c r="A358" s="227"/>
      <c r="B358" s="373" t="s">
        <v>1537</v>
      </c>
      <c r="C358" s="147"/>
      <c r="D358" s="147"/>
      <c r="E358" s="147">
        <v>24200</v>
      </c>
      <c r="F358" s="480">
        <f t="shared" si="30"/>
        <v>0</v>
      </c>
      <c r="G358" s="480">
        <f t="shared" si="31"/>
        <v>0</v>
      </c>
      <c r="H358" s="474" t="s">
        <v>45</v>
      </c>
      <c r="I358" s="179"/>
    </row>
    <row r="359" ht="38.1" customHeight="1" spans="1:11">
      <c r="A359" s="227"/>
      <c r="B359" s="373" t="s">
        <v>1538</v>
      </c>
      <c r="C359" s="147"/>
      <c r="D359" s="147"/>
      <c r="E359" s="147">
        <v>61660</v>
      </c>
      <c r="F359" s="480">
        <f t="shared" si="30"/>
        <v>0</v>
      </c>
      <c r="G359" s="480">
        <f t="shared" si="31"/>
        <v>0</v>
      </c>
      <c r="H359" s="474" t="s">
        <v>45</v>
      </c>
      <c r="I359" s="179"/>
    </row>
    <row r="360" ht="36" customHeight="1" spans="1:11">
      <c r="A360" s="233"/>
      <c r="B360" s="473" t="s">
        <v>182</v>
      </c>
      <c r="C360" s="216">
        <f>SUM(C333:C334,C355)</f>
        <v>81373</v>
      </c>
      <c r="D360" s="216">
        <f>SUM(D333:D334,D355)</f>
        <v>105098</v>
      </c>
      <c r="E360" s="216">
        <f>SUM(E333:E334,E355)</f>
        <v>191071</v>
      </c>
      <c r="F360" s="389">
        <f t="shared" si="30"/>
        <v>234.808843228098</v>
      </c>
      <c r="G360" s="389">
        <f t="shared" si="31"/>
        <v>181.802698433843</v>
      </c>
      <c r="H360" s="474" t="str">
        <f>IF(LEN(A360)=3,"是",IF(B360&lt;&gt;"",IF(SUM(C360:E360)&lt;&gt;0,"是","否"),"是"))</f>
        <v>是</v>
      </c>
      <c r="I360" s="179"/>
    </row>
    <row r="361" ht="33" customHeight="1" spans="1:11">
      <c r="B361" s="250" t="s">
        <v>1539</v>
      </c>
      <c r="C361" s="250"/>
      <c r="D361" s="250"/>
      <c r="E361" s="250"/>
      <c r="F361" s="250"/>
      <c r="G361" s="250"/>
      <c r="J361" s="347">
        <f>E360-'04'!E61</f>
        <v>0</v>
      </c>
      <c r="K361" s="181" t="b">
        <f>E360='04'!E61</f>
        <v>1</v>
      </c>
    </row>
    <row r="362" ht="48" customHeight="1" spans="1:11">
      <c r="B362" s="481"/>
      <c r="C362" s="481"/>
      <c r="D362" s="481"/>
      <c r="E362" s="481"/>
      <c r="F362" s="481"/>
      <c r="G362" s="481"/>
    </row>
    <row r="367" ht="30.6" spans="1:11">
      <c r="B367" s="251" t="s">
        <v>136</v>
      </c>
      <c r="C367" s="251" t="b">
        <f>C360='04'!C61</f>
        <v>1</v>
      </c>
      <c r="D367" s="251" t="b">
        <f>D360='04'!D61</f>
        <v>1</v>
      </c>
      <c r="E367" s="251" t="b">
        <f>E360='04'!E61</f>
        <v>1</v>
      </c>
    </row>
    <row r="368" ht="30.6" spans="1:11">
      <c r="B368" s="251" t="s">
        <v>137</v>
      </c>
      <c r="C368" s="253">
        <f>C360-'04'!C61</f>
        <v>0</v>
      </c>
      <c r="D368" s="253">
        <f>D360-'04'!D61</f>
        <v>0</v>
      </c>
      <c r="E368" s="253">
        <f>E360-'04'!E61</f>
        <v>0</v>
      </c>
    </row>
  </sheetData>
  <autoFilter xmlns:etc="http://www.wps.cn/officeDocument/2017/etCustomData" ref="A4:K361" etc:filterBottomFollowUsedRange="0">
    <extLst/>
  </autoFilter>
  <mergeCells count="8">
    <mergeCell ref="B1:G1"/>
    <mergeCell ref="D3:E3"/>
    <mergeCell ref="F3:G3"/>
    <mergeCell ref="B361:G361"/>
    <mergeCell ref="B362:G362"/>
    <mergeCell ref="A3:A4"/>
    <mergeCell ref="B3:B4"/>
    <mergeCell ref="C3:C4"/>
  </mergeCells>
  <conditionalFormatting sqref="B6">
    <cfRule type="expression" dxfId="1" priority="58" stopIfTrue="1">
      <formula>"len($A:$A)=3"</formula>
    </cfRule>
  </conditionalFormatting>
  <conditionalFormatting sqref="B13">
    <cfRule type="expression" dxfId="1" priority="52" stopIfTrue="1">
      <formula>"len($A:$A)=3"</formula>
    </cfRule>
  </conditionalFormatting>
  <conditionalFormatting sqref="B21">
    <cfRule type="expression" dxfId="1" priority="201" stopIfTrue="1">
      <formula>"len($A:$A)=3"</formula>
    </cfRule>
  </conditionalFormatting>
  <conditionalFormatting sqref="B27">
    <cfRule type="expression" dxfId="1" priority="198" stopIfTrue="1">
      <formula>"len($A:$A)=3"</formula>
    </cfRule>
  </conditionalFormatting>
  <conditionalFormatting sqref="B33">
    <cfRule type="expression" dxfId="1" priority="195" stopIfTrue="1">
      <formula>"len($A:$A)=3"</formula>
    </cfRule>
  </conditionalFormatting>
  <conditionalFormatting sqref="B36">
    <cfRule type="expression" dxfId="1" priority="49" stopIfTrue="1">
      <formula>"len($A:$A)=3"</formula>
    </cfRule>
  </conditionalFormatting>
  <conditionalFormatting sqref="B44">
    <cfRule type="expression" dxfId="1" priority="46" stopIfTrue="1">
      <formula>"len($A:$A)=3"</formula>
    </cfRule>
  </conditionalFormatting>
  <conditionalFormatting sqref="B49">
    <cfRule type="expression" dxfId="1" priority="43" stopIfTrue="1">
      <formula>"len($A:$A)=3"</formula>
    </cfRule>
  </conditionalFormatting>
  <conditionalFormatting sqref="B56">
    <cfRule type="expression" dxfId="1" priority="183" stopIfTrue="1">
      <formula>"len($A:$A)=3"</formula>
    </cfRule>
  </conditionalFormatting>
  <conditionalFormatting sqref="B61">
    <cfRule type="expression" dxfId="1" priority="180" stopIfTrue="1">
      <formula>"len($A:$A)=3"</formula>
    </cfRule>
  </conditionalFormatting>
  <conditionalFormatting sqref="B66">
    <cfRule type="expression" dxfId="1" priority="40" stopIfTrue="1">
      <formula>"len($A:$A)=3"</formula>
    </cfRule>
  </conditionalFormatting>
  <conditionalFormatting sqref="B72">
    <cfRule type="expression" dxfId="1" priority="177" stopIfTrue="1">
      <formula>"len($A:$A)=3"</formula>
    </cfRule>
  </conditionalFormatting>
  <conditionalFormatting sqref="B88">
    <cfRule type="expression" dxfId="1" priority="174" stopIfTrue="1">
      <formula>"len($A:$A)=3"</formula>
    </cfRule>
  </conditionalFormatting>
  <conditionalFormatting sqref="B92">
    <cfRule type="expression" dxfId="1" priority="171" stopIfTrue="1">
      <formula>"len($A:$A)=3"</formula>
    </cfRule>
  </conditionalFormatting>
  <conditionalFormatting sqref="B93">
    <cfRule type="expression" dxfId="1" priority="168" stopIfTrue="1">
      <formula>"len($A:$A)=3"</formula>
    </cfRule>
  </conditionalFormatting>
  <conditionalFormatting sqref="B99">
    <cfRule type="expression" dxfId="1" priority="165" stopIfTrue="1">
      <formula>"len($A:$A)=3"</formula>
    </cfRule>
  </conditionalFormatting>
  <conditionalFormatting sqref="B103">
    <cfRule type="expression" dxfId="1" priority="162" stopIfTrue="1">
      <formula>"len($A:$A)=3"</formula>
    </cfRule>
  </conditionalFormatting>
  <conditionalFormatting sqref="B107">
    <cfRule type="expression" dxfId="1" priority="159" stopIfTrue="1">
      <formula>"len($A:$A)=3"</formula>
    </cfRule>
  </conditionalFormatting>
  <conditionalFormatting sqref="B111">
    <cfRule type="expression" dxfId="1" priority="156" stopIfTrue="1">
      <formula>"len($A:$A)=3"</formula>
    </cfRule>
  </conditionalFormatting>
  <conditionalFormatting sqref="B117">
    <cfRule type="expression" dxfId="1" priority="153" stopIfTrue="1">
      <formula>"len($A:$A)=3"</formula>
    </cfRule>
  </conditionalFormatting>
  <conditionalFormatting sqref="B120">
    <cfRule type="expression" dxfId="1" priority="150" stopIfTrue="1">
      <formula>"len($A:$A)=3"</formula>
    </cfRule>
  </conditionalFormatting>
  <conditionalFormatting sqref="B129">
    <cfRule type="expression" dxfId="1" priority="37" stopIfTrue="1">
      <formula>"len($A:$A)=3"</formula>
    </cfRule>
  </conditionalFormatting>
  <conditionalFormatting sqref="B133">
    <cfRule type="expression" dxfId="1" priority="147" stopIfTrue="1">
      <formula>"len($A:$A)=3"</formula>
    </cfRule>
  </conditionalFormatting>
  <conditionalFormatting sqref="B138">
    <cfRule type="expression" dxfId="1" priority="144" stopIfTrue="1">
      <formula>"len($A:$A)=3"</formula>
    </cfRule>
  </conditionalFormatting>
  <conditionalFormatting sqref="B143">
    <cfRule type="expression" dxfId="1" priority="141" stopIfTrue="1">
      <formula>"len($A:$A)=3"</formula>
    </cfRule>
  </conditionalFormatting>
  <conditionalFormatting sqref="B148">
    <cfRule type="expression" dxfId="1" priority="138" stopIfTrue="1">
      <formula>"len($A:$A)=3"</formula>
    </cfRule>
  </conditionalFormatting>
  <conditionalFormatting sqref="B151">
    <cfRule type="expression" dxfId="1" priority="135" stopIfTrue="1">
      <formula>"len($A:$A)=3"</formula>
    </cfRule>
  </conditionalFormatting>
  <conditionalFormatting sqref="B156">
    <cfRule type="expression" dxfId="1" priority="67" stopIfTrue="1">
      <formula>"len($A:$A)=3"</formula>
    </cfRule>
  </conditionalFormatting>
  <conditionalFormatting sqref="B160">
    <cfRule type="expression" dxfId="1" priority="64" stopIfTrue="1">
      <formula>"len($A:$A)=3"</formula>
    </cfRule>
  </conditionalFormatting>
  <conditionalFormatting sqref="B164">
    <cfRule type="expression" dxfId="1" priority="61" stopIfTrue="1">
      <formula>"len($A:$A)=3"</formula>
    </cfRule>
  </conditionalFormatting>
  <conditionalFormatting sqref="B167">
    <cfRule type="expression" dxfId="1" priority="34" stopIfTrue="1">
      <formula>"len($A:$A)=3"</formula>
    </cfRule>
  </conditionalFormatting>
  <conditionalFormatting sqref="B172">
    <cfRule type="expression" dxfId="1" priority="132" stopIfTrue="1">
      <formula>"len($A:$A)=3"</formula>
    </cfRule>
  </conditionalFormatting>
  <conditionalFormatting sqref="B177">
    <cfRule type="expression" dxfId="1" priority="129" stopIfTrue="1">
      <formula>"len($A:$A)=3"</formula>
    </cfRule>
  </conditionalFormatting>
  <conditionalFormatting sqref="B182">
    <cfRule type="expression" dxfId="1" priority="123" stopIfTrue="1">
      <formula>"len($A:$A)=3"</formula>
    </cfRule>
  </conditionalFormatting>
  <conditionalFormatting sqref="B191">
    <cfRule type="expression" dxfId="1" priority="120" stopIfTrue="1">
      <formula>"len($A:$A)=3"</formula>
    </cfRule>
  </conditionalFormatting>
  <conditionalFormatting sqref="B198">
    <cfRule type="expression" dxfId="1" priority="117" stopIfTrue="1">
      <formula>"len($A:$A)=3"</formula>
    </cfRule>
  </conditionalFormatting>
  <conditionalFormatting sqref="B208">
    <cfRule type="expression" dxfId="1" priority="114" stopIfTrue="1">
      <formula>"len($A:$A)=3"</formula>
    </cfRule>
  </conditionalFormatting>
  <conditionalFormatting sqref="B211">
    <cfRule type="expression" dxfId="1" priority="111" stopIfTrue="1">
      <formula>"len($A:$A)=3"</formula>
    </cfRule>
  </conditionalFormatting>
  <conditionalFormatting sqref="B214">
    <cfRule type="expression" dxfId="1" priority="108" stopIfTrue="1">
      <formula>"len($A:$A)=3"</formula>
    </cfRule>
  </conditionalFormatting>
  <conditionalFormatting sqref="B215">
    <cfRule type="expression" dxfId="1" priority="31" stopIfTrue="1">
      <formula>"len($A:$A)=3"</formula>
    </cfRule>
  </conditionalFormatting>
  <conditionalFormatting sqref="B222">
    <cfRule type="expression" dxfId="1" priority="105" stopIfTrue="1">
      <formula>"len($A:$A)=3"</formula>
    </cfRule>
  </conditionalFormatting>
  <conditionalFormatting sqref="B225">
    <cfRule type="expression" dxfId="1" priority="28" stopIfTrue="1">
      <formula>"len($A:$A)=3"</formula>
    </cfRule>
  </conditionalFormatting>
  <conditionalFormatting sqref="B231">
    <cfRule type="expression" dxfId="1" priority="25" stopIfTrue="1">
      <formula>"len($A:$A)=3"</formula>
    </cfRule>
  </conditionalFormatting>
  <conditionalFormatting sqref="B235">
    <cfRule type="expression" dxfId="1" priority="22" stopIfTrue="1">
      <formula>"len($A:$A)=3"</formula>
    </cfRule>
  </conditionalFormatting>
  <conditionalFormatting sqref="B239">
    <cfRule type="expression" dxfId="1" priority="19" stopIfTrue="1">
      <formula>"len($A:$A)=3"</formula>
    </cfRule>
  </conditionalFormatting>
  <conditionalFormatting sqref="B243">
    <cfRule type="expression" dxfId="1" priority="16" stopIfTrue="1">
      <formula>"len($A:$A)=3"</formula>
    </cfRule>
  </conditionalFormatting>
  <conditionalFormatting sqref="B248">
    <cfRule type="expression" dxfId="1" priority="102" stopIfTrue="1">
      <formula>"len($A:$A)=3"</formula>
    </cfRule>
  </conditionalFormatting>
  <conditionalFormatting sqref="B252">
    <cfRule type="expression" dxfId="1" priority="99" stopIfTrue="1">
      <formula>"len($A:$A)=3"</formula>
    </cfRule>
  </conditionalFormatting>
  <conditionalFormatting sqref="B261">
    <cfRule type="expression" dxfId="1" priority="96" stopIfTrue="1">
      <formula>"len($A:$A)=3"</formula>
    </cfRule>
  </conditionalFormatting>
  <conditionalFormatting sqref="B263">
    <cfRule type="expression" dxfId="1" priority="93" stopIfTrue="1">
      <formula>"len($A:$A)=3"</formula>
    </cfRule>
  </conditionalFormatting>
  <conditionalFormatting sqref="B275">
    <cfRule type="expression" dxfId="1" priority="10" stopIfTrue="1">
      <formula>"len($A:$A)=3"</formula>
    </cfRule>
  </conditionalFormatting>
  <conditionalFormatting sqref="B278">
    <cfRule type="expression" dxfId="1" priority="90" stopIfTrue="1">
      <formula>"len($A:$A)=3"</formula>
    </cfRule>
  </conditionalFormatting>
  <conditionalFormatting sqref="B296">
    <cfRule type="expression" dxfId="1" priority="87" stopIfTrue="1">
      <formula>"len($A:$A)=3"</formula>
    </cfRule>
  </conditionalFormatting>
  <conditionalFormatting sqref="B313">
    <cfRule type="expression" dxfId="1" priority="84" stopIfTrue="1">
      <formula>"len($A:$A)=3"</formula>
    </cfRule>
  </conditionalFormatting>
  <conditionalFormatting sqref="B326">
    <cfRule type="expression" dxfId="1" priority="81" stopIfTrue="1">
      <formula>"len($A:$A)=3"</formula>
    </cfRule>
  </conditionalFormatting>
  <conditionalFormatting sqref="B335">
    <cfRule type="expression" dxfId="1" priority="78" stopIfTrue="1">
      <formula>"len($A:$A)=3"</formula>
    </cfRule>
  </conditionalFormatting>
  <conditionalFormatting sqref="B353">
    <cfRule type="expression" dxfId="1" priority="13" stopIfTrue="1">
      <formula>"len($A:$A)=3"</formula>
    </cfRule>
  </conditionalFormatting>
  <conditionalFormatting sqref="B355">
    <cfRule type="expression" dxfId="1" priority="208" stopIfTrue="1">
      <formula>"len($A:$A)=3"</formula>
    </cfRule>
  </conditionalFormatting>
  <conditionalFormatting sqref="C367:E367">
    <cfRule type="containsText" dxfId="5" priority="70" operator="between" text="FALSE">
      <formula>NOT(ISERROR(SEARCH("FALSE",C367)))</formula>
    </cfRule>
  </conditionalFormatting>
  <conditionalFormatting sqref="C368:E368">
    <cfRule type="cellIs" dxfId="4" priority="71" operator="notEqual">
      <formula>0</formula>
    </cfRule>
  </conditionalFormatting>
  <conditionalFormatting sqref="B356:B359">
    <cfRule type="expression" dxfId="1" priority="75" stopIfTrue="1">
      <formula>"len($A:$A)=3"</formula>
    </cfRule>
  </conditionalFormatting>
  <conditionalFormatting sqref="B350 B348 B352">
    <cfRule type="expression" dxfId="1" priority="72" stopIfTrue="1">
      <formula>"len($A:$A)=3"</formula>
    </cfRule>
  </conditionalFormatting>
  <printOptions horizontalCentered="1"/>
  <pageMargins left="0.472222222222222" right="0.393055555555556" top="0.747916666666667" bottom="0.747916666666667" header="0.314583333333333" footer="0.314583333333333"/>
  <pageSetup paperSize="9" scale="72" orientation="portrait"/>
  <headerFooter alignWithMargins="0">
    <oddFooter>&amp;C&amp;18-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J54"/>
  <sheetViews>
    <sheetView showZeros="0" view="pageBreakPreview" zoomScale="90" zoomScaleNormal="100" workbookViewId="0">
      <pane xSplit="1" ySplit="4" topLeftCell="B5" activePane="bottomRight" state="frozen"/>
      <selection/>
      <selection pane="topRight"/>
      <selection pane="bottomLeft"/>
      <selection pane="bottomRight" activeCell="B48" sqref="B48"/>
    </sheetView>
  </sheetViews>
  <sheetFormatPr defaultColWidth="9" defaultRowHeight="15.6"/>
  <cols>
    <col min="1" max="1" width="43.75" style="130" customWidth="1"/>
    <col min="2" max="4" width="16.75" style="131" customWidth="1"/>
    <col min="5" max="6" width="15.25" style="131" customWidth="1"/>
    <col min="7" max="7" width="5.12962962962963" style="130" customWidth="1"/>
    <col min="8" max="16384" width="9" style="130"/>
  </cols>
  <sheetData>
    <row r="1" ht="45" customHeight="1" spans="1:7">
      <c r="A1" s="415" t="s">
        <v>1540</v>
      </c>
      <c r="B1" s="415"/>
      <c r="C1" s="415"/>
      <c r="D1" s="415"/>
      <c r="E1" s="415"/>
      <c r="F1" s="415"/>
    </row>
    <row r="2" ht="20.1" customHeight="1" spans="1:7">
      <c r="A2" s="61" t="s">
        <v>1541</v>
      </c>
      <c r="B2" s="461"/>
      <c r="C2" s="461"/>
      <c r="D2" s="461"/>
      <c r="E2" s="461"/>
      <c r="F2" s="462" t="s">
        <v>10</v>
      </c>
    </row>
    <row r="3" s="460" customFormat="1" ht="36" customHeight="1" spans="1:7">
      <c r="A3" s="359" t="s">
        <v>12</v>
      </c>
      <c r="B3" s="8" t="str">
        <f>YEAR(封面!$B$8)-2&amp;"年
决算数"</f>
        <v>2024年
决算数</v>
      </c>
      <c r="C3" s="8" t="str">
        <f>YEAR(封面!$B$8)-1&amp;"年"</f>
        <v>2025年</v>
      </c>
      <c r="D3" s="8"/>
      <c r="E3" s="359" t="str">
        <f>YEAR(封面!$B$8)-1&amp;"年执行数比较"</f>
        <v>2025年执行数比较</v>
      </c>
      <c r="F3" s="359"/>
    </row>
    <row r="4" s="460" customFormat="1" ht="36" customHeight="1" spans="1:7">
      <c r="A4" s="359"/>
      <c r="B4" s="8"/>
      <c r="C4" s="8" t="s">
        <v>14</v>
      </c>
      <c r="D4" s="80" t="s">
        <v>15</v>
      </c>
      <c r="E4" s="8" t="str">
        <f>"为"&amp;YEAR(封面!$B$8)-2&amp;"年决算数的%"</f>
        <v>为2024年决算数的%</v>
      </c>
      <c r="F4" s="8" t="str">
        <f>"为"&amp;YEAR(封面!$B$8)-1&amp;"年预算数的%"</f>
        <v>为2025年预算数的%</v>
      </c>
      <c r="G4" s="460" t="s">
        <v>13</v>
      </c>
    </row>
    <row r="5" ht="36" customHeight="1" spans="1:7">
      <c r="A5" s="139" t="s">
        <v>1542</v>
      </c>
      <c r="B5" s="175">
        <f>SUM(B6:B27)</f>
        <v>0</v>
      </c>
      <c r="C5" s="175">
        <f>SUM(C6:C27)</f>
        <v>0</v>
      </c>
      <c r="D5" s="175">
        <f>SUM(D6:D27)</f>
        <v>0</v>
      </c>
      <c r="E5" s="454">
        <f t="shared" ref="E5:E47" si="0">IFERROR(IF(B5&lt;0,"",IFERROR(D5/B5,0))*100,0)</f>
        <v>0</v>
      </c>
      <c r="F5" s="455">
        <f t="shared" ref="F5:F47" si="1">IFERROR(IF(C5&lt;0,"",IFERROR(D5/C5,0))*100,0)</f>
        <v>0</v>
      </c>
      <c r="G5" s="121" t="str">
        <f t="shared" ref="G5:G47" si="2">IF(A5&lt;&gt;"",IF(SUM(B5:D5)&lt;&gt;0,"是","否"),"是")</f>
        <v>否</v>
      </c>
    </row>
    <row r="6" ht="36" customHeight="1" spans="1:7">
      <c r="A6" s="168" t="s">
        <v>1543</v>
      </c>
      <c r="B6" s="173"/>
      <c r="C6" s="173"/>
      <c r="D6" s="169"/>
      <c r="E6" s="457">
        <f t="shared" si="0"/>
        <v>0</v>
      </c>
      <c r="F6" s="435">
        <f t="shared" si="1"/>
        <v>0</v>
      </c>
      <c r="G6" s="121" t="str">
        <f t="shared" si="2"/>
        <v>否</v>
      </c>
    </row>
    <row r="7" ht="36" customHeight="1" spans="1:7">
      <c r="A7" s="168" t="s">
        <v>1544</v>
      </c>
      <c r="B7" s="173"/>
      <c r="C7" s="173"/>
      <c r="D7" s="169"/>
      <c r="E7" s="457">
        <f t="shared" si="0"/>
        <v>0</v>
      </c>
      <c r="F7" s="435">
        <f t="shared" si="1"/>
        <v>0</v>
      </c>
      <c r="G7" s="121" t="str">
        <f t="shared" si="2"/>
        <v>否</v>
      </c>
    </row>
    <row r="8" ht="36" customHeight="1" spans="1:7">
      <c r="A8" s="168" t="s">
        <v>1545</v>
      </c>
      <c r="B8" s="173"/>
      <c r="C8" s="173"/>
      <c r="D8" s="169"/>
      <c r="E8" s="457">
        <f t="shared" si="0"/>
        <v>0</v>
      </c>
      <c r="F8" s="435">
        <f t="shared" si="1"/>
        <v>0</v>
      </c>
      <c r="G8" s="121" t="str">
        <f t="shared" si="2"/>
        <v>否</v>
      </c>
    </row>
    <row r="9" ht="36" customHeight="1" spans="1:7">
      <c r="A9" s="168" t="s">
        <v>1546</v>
      </c>
      <c r="B9" s="173"/>
      <c r="C9" s="173"/>
      <c r="D9" s="169"/>
      <c r="E9" s="457">
        <f t="shared" si="0"/>
        <v>0</v>
      </c>
      <c r="F9" s="435">
        <f t="shared" si="1"/>
        <v>0</v>
      </c>
      <c r="G9" s="121" t="str">
        <f t="shared" si="2"/>
        <v>否</v>
      </c>
    </row>
    <row r="10" ht="36" customHeight="1" spans="1:7">
      <c r="A10" s="168" t="s">
        <v>1547</v>
      </c>
      <c r="B10" s="173"/>
      <c r="C10" s="173"/>
      <c r="D10" s="169"/>
      <c r="E10" s="457">
        <f t="shared" si="0"/>
        <v>0</v>
      </c>
      <c r="F10" s="435">
        <f t="shared" si="1"/>
        <v>0</v>
      </c>
      <c r="G10" s="121" t="str">
        <f t="shared" si="2"/>
        <v>否</v>
      </c>
    </row>
    <row r="11" ht="36" customHeight="1" spans="1:7">
      <c r="A11" s="168" t="s">
        <v>1548</v>
      </c>
      <c r="B11" s="173"/>
      <c r="C11" s="173"/>
      <c r="D11" s="169"/>
      <c r="E11" s="457">
        <f t="shared" si="0"/>
        <v>0</v>
      </c>
      <c r="F11" s="435">
        <f t="shared" si="1"/>
        <v>0</v>
      </c>
      <c r="G11" s="121" t="str">
        <f t="shared" si="2"/>
        <v>否</v>
      </c>
    </row>
    <row r="12" ht="36" customHeight="1" spans="1:7">
      <c r="A12" s="168" t="s">
        <v>1549</v>
      </c>
      <c r="B12" s="173"/>
      <c r="C12" s="173"/>
      <c r="D12" s="169"/>
      <c r="E12" s="457">
        <f t="shared" si="0"/>
        <v>0</v>
      </c>
      <c r="F12" s="435">
        <f t="shared" si="1"/>
        <v>0</v>
      </c>
      <c r="G12" s="121" t="str">
        <f t="shared" si="2"/>
        <v>否</v>
      </c>
    </row>
    <row r="13" ht="36" customHeight="1" spans="1:7">
      <c r="A13" s="168" t="s">
        <v>1550</v>
      </c>
      <c r="B13" s="173"/>
      <c r="C13" s="173"/>
      <c r="D13" s="169"/>
      <c r="E13" s="457">
        <f t="shared" si="0"/>
        <v>0</v>
      </c>
      <c r="F13" s="435">
        <f t="shared" si="1"/>
        <v>0</v>
      </c>
      <c r="G13" s="121" t="str">
        <f t="shared" si="2"/>
        <v>否</v>
      </c>
    </row>
    <row r="14" ht="36" customHeight="1" spans="1:7">
      <c r="A14" s="168" t="s">
        <v>1551</v>
      </c>
      <c r="B14" s="173"/>
      <c r="C14" s="169"/>
      <c r="D14" s="169"/>
      <c r="E14" s="457">
        <f t="shared" si="0"/>
        <v>0</v>
      </c>
      <c r="F14" s="435">
        <f t="shared" si="1"/>
        <v>0</v>
      </c>
      <c r="G14" s="121" t="str">
        <f t="shared" si="2"/>
        <v>否</v>
      </c>
    </row>
    <row r="15" ht="36" customHeight="1" spans="1:7">
      <c r="A15" s="168" t="s">
        <v>1552</v>
      </c>
      <c r="B15" s="173"/>
      <c r="C15" s="173"/>
      <c r="D15" s="169"/>
      <c r="E15" s="457">
        <f t="shared" si="0"/>
        <v>0</v>
      </c>
      <c r="F15" s="435">
        <f t="shared" si="1"/>
        <v>0</v>
      </c>
      <c r="G15" s="121" t="str">
        <f t="shared" si="2"/>
        <v>否</v>
      </c>
    </row>
    <row r="16" ht="36" customHeight="1" spans="1:7">
      <c r="A16" s="168" t="s">
        <v>1553</v>
      </c>
      <c r="B16" s="173"/>
      <c r="C16" s="173"/>
      <c r="D16" s="169"/>
      <c r="E16" s="457">
        <f t="shared" si="0"/>
        <v>0</v>
      </c>
      <c r="F16" s="435">
        <f t="shared" si="1"/>
        <v>0</v>
      </c>
      <c r="G16" s="121" t="str">
        <f t="shared" si="2"/>
        <v>否</v>
      </c>
    </row>
    <row r="17" ht="36" customHeight="1" spans="1:7">
      <c r="A17" s="168" t="s">
        <v>1554</v>
      </c>
      <c r="B17" s="173"/>
      <c r="C17" s="169"/>
      <c r="D17" s="169"/>
      <c r="E17" s="457">
        <f t="shared" si="0"/>
        <v>0</v>
      </c>
      <c r="F17" s="435">
        <f t="shared" si="1"/>
        <v>0</v>
      </c>
      <c r="G17" s="121" t="str">
        <f t="shared" si="2"/>
        <v>否</v>
      </c>
    </row>
    <row r="18" ht="36" customHeight="1" spans="1:7">
      <c r="A18" s="168" t="s">
        <v>1555</v>
      </c>
      <c r="B18" s="173"/>
      <c r="C18" s="169"/>
      <c r="D18" s="169"/>
      <c r="E18" s="457">
        <f t="shared" si="0"/>
        <v>0</v>
      </c>
      <c r="F18" s="435">
        <f t="shared" si="1"/>
        <v>0</v>
      </c>
      <c r="G18" s="121" t="str">
        <f t="shared" si="2"/>
        <v>否</v>
      </c>
    </row>
    <row r="19" ht="36" customHeight="1" spans="1:7">
      <c r="A19" s="168" t="s">
        <v>1556</v>
      </c>
      <c r="B19" s="173"/>
      <c r="C19" s="169"/>
      <c r="D19" s="169"/>
      <c r="E19" s="457">
        <f t="shared" si="0"/>
        <v>0</v>
      </c>
      <c r="F19" s="435">
        <f t="shared" si="1"/>
        <v>0</v>
      </c>
      <c r="G19" s="121" t="str">
        <f t="shared" si="2"/>
        <v>否</v>
      </c>
    </row>
    <row r="20" ht="36" customHeight="1" spans="1:7">
      <c r="A20" s="168" t="s">
        <v>1557</v>
      </c>
      <c r="B20" s="173"/>
      <c r="C20" s="169"/>
      <c r="D20" s="169"/>
      <c r="E20" s="457">
        <f t="shared" si="0"/>
        <v>0</v>
      </c>
      <c r="F20" s="435">
        <f t="shared" si="1"/>
        <v>0</v>
      </c>
      <c r="G20" s="121" t="str">
        <f t="shared" si="2"/>
        <v>否</v>
      </c>
    </row>
    <row r="21" ht="36" customHeight="1" spans="1:7">
      <c r="A21" s="168" t="s">
        <v>1558</v>
      </c>
      <c r="B21" s="173"/>
      <c r="C21" s="169"/>
      <c r="D21" s="169"/>
      <c r="E21" s="457">
        <f t="shared" si="0"/>
        <v>0</v>
      </c>
      <c r="F21" s="435">
        <f t="shared" si="1"/>
        <v>0</v>
      </c>
      <c r="G21" s="121" t="str">
        <f t="shared" si="2"/>
        <v>否</v>
      </c>
    </row>
    <row r="22" ht="36" customHeight="1" spans="1:7">
      <c r="A22" s="168" t="s">
        <v>1559</v>
      </c>
      <c r="B22" s="173"/>
      <c r="C22" s="169"/>
      <c r="D22" s="169"/>
      <c r="E22" s="457">
        <f t="shared" si="0"/>
        <v>0</v>
      </c>
      <c r="F22" s="435">
        <f t="shared" si="1"/>
        <v>0</v>
      </c>
      <c r="G22" s="121" t="str">
        <f t="shared" si="2"/>
        <v>否</v>
      </c>
    </row>
    <row r="23" ht="36" customHeight="1" spans="1:7">
      <c r="A23" s="168" t="s">
        <v>1560</v>
      </c>
      <c r="B23" s="173"/>
      <c r="C23" s="169"/>
      <c r="D23" s="169"/>
      <c r="E23" s="457">
        <f t="shared" si="0"/>
        <v>0</v>
      </c>
      <c r="F23" s="435">
        <f t="shared" si="1"/>
        <v>0</v>
      </c>
      <c r="G23" s="121" t="str">
        <f t="shared" si="2"/>
        <v>否</v>
      </c>
    </row>
    <row r="24" ht="36" customHeight="1" spans="1:7">
      <c r="A24" s="168" t="s">
        <v>1561</v>
      </c>
      <c r="B24" s="173"/>
      <c r="C24" s="169"/>
      <c r="D24" s="169"/>
      <c r="E24" s="457">
        <f t="shared" si="0"/>
        <v>0</v>
      </c>
      <c r="F24" s="435">
        <f t="shared" si="1"/>
        <v>0</v>
      </c>
      <c r="G24" s="121" t="str">
        <f t="shared" si="2"/>
        <v>否</v>
      </c>
    </row>
    <row r="25" ht="36" customHeight="1" spans="1:7">
      <c r="A25" s="168" t="s">
        <v>1562</v>
      </c>
      <c r="B25" s="173"/>
      <c r="C25" s="173"/>
      <c r="D25" s="169"/>
      <c r="E25" s="457">
        <f t="shared" si="0"/>
        <v>0</v>
      </c>
      <c r="F25" s="435">
        <f t="shared" si="1"/>
        <v>0</v>
      </c>
      <c r="G25" s="121" t="str">
        <f t="shared" si="2"/>
        <v>否</v>
      </c>
    </row>
    <row r="26" ht="36" customHeight="1" spans="1:7">
      <c r="A26" s="168" t="s">
        <v>1563</v>
      </c>
      <c r="B26" s="173"/>
      <c r="C26" s="169"/>
      <c r="D26" s="169"/>
      <c r="E26" s="457">
        <f t="shared" si="0"/>
        <v>0</v>
      </c>
      <c r="F26" s="435">
        <f t="shared" si="1"/>
        <v>0</v>
      </c>
      <c r="G26" s="121" t="str">
        <f t="shared" si="2"/>
        <v>否</v>
      </c>
    </row>
    <row r="27" ht="36" customHeight="1" spans="1:7">
      <c r="A27" s="168" t="s">
        <v>1564</v>
      </c>
      <c r="B27" s="173"/>
      <c r="C27" s="173"/>
      <c r="D27" s="169"/>
      <c r="E27" s="457">
        <f t="shared" si="0"/>
        <v>0</v>
      </c>
      <c r="F27" s="435">
        <f t="shared" si="1"/>
        <v>0</v>
      </c>
      <c r="G27" s="121" t="str">
        <f t="shared" si="2"/>
        <v>否</v>
      </c>
    </row>
    <row r="28" ht="36" customHeight="1" spans="1:7">
      <c r="A28" s="139" t="s">
        <v>1565</v>
      </c>
      <c r="B28" s="175">
        <f>SUM(B29:B32)</f>
        <v>717</v>
      </c>
      <c r="C28" s="175">
        <f>SUM(C29:C32)</f>
        <v>12</v>
      </c>
      <c r="D28" s="175">
        <f>SUM(D29:D32)</f>
        <v>7</v>
      </c>
      <c r="E28" s="454">
        <f t="shared" si="0"/>
        <v>0.97629009762901</v>
      </c>
      <c r="F28" s="455">
        <f t="shared" si="1"/>
        <v>58.3333333333333</v>
      </c>
      <c r="G28" s="121" t="str">
        <f t="shared" si="2"/>
        <v>是</v>
      </c>
    </row>
    <row r="29" ht="36" customHeight="1" spans="1:7">
      <c r="A29" s="168" t="s">
        <v>1566</v>
      </c>
      <c r="B29" s="173"/>
      <c r="C29" s="173">
        <v>12</v>
      </c>
      <c r="D29" s="171"/>
      <c r="E29" s="457">
        <f t="shared" si="0"/>
        <v>0</v>
      </c>
      <c r="F29" s="435">
        <f t="shared" si="1"/>
        <v>0</v>
      </c>
      <c r="G29" s="121" t="str">
        <f t="shared" si="2"/>
        <v>是</v>
      </c>
    </row>
    <row r="30" ht="36" customHeight="1" spans="1:7">
      <c r="A30" s="168" t="s">
        <v>1567</v>
      </c>
      <c r="B30" s="173"/>
      <c r="C30" s="173"/>
      <c r="D30" s="171"/>
      <c r="E30" s="457">
        <f t="shared" si="0"/>
        <v>0</v>
      </c>
      <c r="F30" s="435">
        <f t="shared" si="1"/>
        <v>0</v>
      </c>
      <c r="G30" s="121" t="str">
        <f t="shared" si="2"/>
        <v>否</v>
      </c>
    </row>
    <row r="31" ht="36" customHeight="1" spans="1:7">
      <c r="A31" s="168" t="s">
        <v>1568</v>
      </c>
      <c r="B31" s="173"/>
      <c r="C31" s="173"/>
      <c r="D31" s="171"/>
      <c r="E31" s="457">
        <f t="shared" si="0"/>
        <v>0</v>
      </c>
      <c r="F31" s="435">
        <f t="shared" si="1"/>
        <v>0</v>
      </c>
      <c r="G31" s="121" t="str">
        <f t="shared" si="2"/>
        <v>否</v>
      </c>
    </row>
    <row r="32" ht="36" customHeight="1" spans="1:7">
      <c r="A32" s="168" t="s">
        <v>1569</v>
      </c>
      <c r="B32" s="173">
        <v>717</v>
      </c>
      <c r="C32" s="463"/>
      <c r="D32" s="171">
        <v>7</v>
      </c>
      <c r="E32" s="457">
        <f t="shared" si="0"/>
        <v>0.97629009762901</v>
      </c>
      <c r="F32" s="435">
        <f t="shared" si="1"/>
        <v>0</v>
      </c>
      <c r="G32" s="121" t="str">
        <f t="shared" si="2"/>
        <v>是</v>
      </c>
    </row>
    <row r="33" ht="36" customHeight="1" spans="1:10">
      <c r="A33" s="139" t="s">
        <v>1570</v>
      </c>
      <c r="B33" s="175">
        <f>SUM(B34:B37)</f>
        <v>0</v>
      </c>
      <c r="C33" s="175">
        <f>SUM(C34:C37)</f>
        <v>0</v>
      </c>
      <c r="D33" s="175">
        <f>SUM(D34:D37)</f>
        <v>0</v>
      </c>
      <c r="E33" s="454">
        <f t="shared" si="0"/>
        <v>0</v>
      </c>
      <c r="F33" s="455">
        <f t="shared" si="1"/>
        <v>0</v>
      </c>
      <c r="G33" s="121" t="str">
        <f t="shared" si="2"/>
        <v>否</v>
      </c>
    </row>
    <row r="34" ht="36" customHeight="1" spans="1:10">
      <c r="A34" s="168" t="s">
        <v>1571</v>
      </c>
      <c r="B34" s="173"/>
      <c r="C34" s="463"/>
      <c r="D34" s="169"/>
      <c r="E34" s="457">
        <f t="shared" si="0"/>
        <v>0</v>
      </c>
      <c r="F34" s="435">
        <f t="shared" si="1"/>
        <v>0</v>
      </c>
      <c r="G34" s="121" t="str">
        <f t="shared" si="2"/>
        <v>否</v>
      </c>
    </row>
    <row r="35" ht="36" customHeight="1" spans="1:10">
      <c r="A35" s="168" t="s">
        <v>1572</v>
      </c>
      <c r="B35" s="173"/>
      <c r="C35" s="463"/>
      <c r="D35" s="169"/>
      <c r="E35" s="457">
        <f t="shared" si="0"/>
        <v>0</v>
      </c>
      <c r="F35" s="435">
        <f t="shared" si="1"/>
        <v>0</v>
      </c>
      <c r="G35" s="121" t="str">
        <f t="shared" si="2"/>
        <v>否</v>
      </c>
    </row>
    <row r="36" ht="36" customHeight="1" spans="1:10">
      <c r="A36" s="168" t="s">
        <v>1573</v>
      </c>
      <c r="B36" s="173"/>
      <c r="C36" s="463"/>
      <c r="D36" s="169"/>
      <c r="E36" s="457">
        <f t="shared" si="0"/>
        <v>0</v>
      </c>
      <c r="F36" s="435">
        <f t="shared" si="1"/>
        <v>0</v>
      </c>
      <c r="G36" s="121" t="str">
        <f t="shared" si="2"/>
        <v>否</v>
      </c>
    </row>
    <row r="37" ht="36" customHeight="1" spans="1:10">
      <c r="A37" s="168" t="s">
        <v>1574</v>
      </c>
      <c r="B37" s="173"/>
      <c r="C37" s="147"/>
      <c r="D37" s="169"/>
      <c r="E37" s="457">
        <f t="shared" si="0"/>
        <v>0</v>
      </c>
      <c r="F37" s="435">
        <f t="shared" si="1"/>
        <v>0</v>
      </c>
      <c r="G37" s="121" t="str">
        <f t="shared" si="2"/>
        <v>否</v>
      </c>
    </row>
    <row r="38" ht="36" customHeight="1" spans="1:10">
      <c r="A38" s="139" t="s">
        <v>1575</v>
      </c>
      <c r="B38" s="175">
        <f>SUM(B39:B41)</f>
        <v>0</v>
      </c>
      <c r="C38" s="175">
        <f>SUM(C39:C41)</f>
        <v>0</v>
      </c>
      <c r="D38" s="175">
        <f>SUM(D39:D41)</f>
        <v>0</v>
      </c>
      <c r="E38" s="454">
        <f t="shared" si="0"/>
        <v>0</v>
      </c>
      <c r="F38" s="454">
        <f t="shared" si="1"/>
        <v>0</v>
      </c>
      <c r="G38" s="121" t="str">
        <f t="shared" si="2"/>
        <v>否</v>
      </c>
    </row>
    <row r="39" ht="36" customHeight="1" spans="1:10">
      <c r="A39" s="168" t="s">
        <v>1576</v>
      </c>
      <c r="B39" s="173"/>
      <c r="C39" s="173"/>
      <c r="D39" s="169"/>
      <c r="E39" s="457">
        <f t="shared" si="0"/>
        <v>0</v>
      </c>
      <c r="F39" s="435">
        <f t="shared" si="1"/>
        <v>0</v>
      </c>
      <c r="G39" s="121" t="str">
        <f t="shared" si="2"/>
        <v>否</v>
      </c>
    </row>
    <row r="40" ht="36" customHeight="1" spans="1:10">
      <c r="A40" s="168" t="s">
        <v>1577</v>
      </c>
      <c r="B40" s="173"/>
      <c r="C40" s="173"/>
      <c r="D40" s="171"/>
      <c r="E40" s="457">
        <f t="shared" si="0"/>
        <v>0</v>
      </c>
      <c r="F40" s="435">
        <f t="shared" si="1"/>
        <v>0</v>
      </c>
      <c r="G40" s="121" t="str">
        <f t="shared" si="2"/>
        <v>否</v>
      </c>
    </row>
    <row r="41" ht="36" customHeight="1" spans="1:10">
      <c r="A41" s="168" t="s">
        <v>1578</v>
      </c>
      <c r="B41" s="173"/>
      <c r="C41" s="173"/>
      <c r="D41" s="171"/>
      <c r="E41" s="457">
        <f t="shared" si="0"/>
        <v>0</v>
      </c>
      <c r="F41" s="435">
        <f t="shared" si="1"/>
        <v>0</v>
      </c>
      <c r="G41" s="121" t="str">
        <f t="shared" si="2"/>
        <v>否</v>
      </c>
    </row>
    <row r="42" ht="36" customHeight="1" spans="1:10">
      <c r="A42" s="139" t="s">
        <v>1579</v>
      </c>
      <c r="B42" s="175">
        <v>438</v>
      </c>
      <c r="C42" s="175">
        <v>6417</v>
      </c>
      <c r="D42" s="167">
        <v>2900</v>
      </c>
      <c r="E42" s="454">
        <f t="shared" si="0"/>
        <v>662.100456621005</v>
      </c>
      <c r="F42" s="455">
        <f t="shared" si="1"/>
        <v>45.1924575346735</v>
      </c>
      <c r="G42" s="121" t="str">
        <f t="shared" si="2"/>
        <v>是</v>
      </c>
    </row>
    <row r="43" ht="36" customHeight="1" spans="1:10">
      <c r="A43" s="154" t="s">
        <v>1580</v>
      </c>
      <c r="B43" s="175">
        <f>B5+B28+B33+B38+B42</f>
        <v>1155</v>
      </c>
      <c r="C43" s="175">
        <f>C5+C28+C33+C38+C42</f>
        <v>6429</v>
      </c>
      <c r="D43" s="175">
        <f>ROUND(D5+D28+D33+D38+D42,0)</f>
        <v>2907</v>
      </c>
      <c r="E43" s="454">
        <f t="shared" si="0"/>
        <v>251.688311688312</v>
      </c>
      <c r="F43" s="455">
        <f t="shared" si="1"/>
        <v>45.2169855342977</v>
      </c>
      <c r="G43" s="121" t="str">
        <f t="shared" si="2"/>
        <v>是</v>
      </c>
    </row>
    <row r="44" ht="36" customHeight="1" spans="1:10">
      <c r="A44" s="168" t="s">
        <v>50</v>
      </c>
      <c r="B44" s="173">
        <v>19</v>
      </c>
      <c r="C44" s="173">
        <v>19</v>
      </c>
      <c r="D44" s="169">
        <v>19</v>
      </c>
      <c r="E44" s="457">
        <f t="shared" si="0"/>
        <v>100</v>
      </c>
      <c r="F44" s="435">
        <f t="shared" si="1"/>
        <v>100</v>
      </c>
      <c r="G44" s="464" t="str">
        <f t="shared" si="2"/>
        <v>是</v>
      </c>
    </row>
    <row r="45" ht="36" customHeight="1" spans="1:10">
      <c r="A45" s="168" t="s">
        <v>1581</v>
      </c>
      <c r="B45" s="173">
        <v>50</v>
      </c>
      <c r="C45" s="173">
        <v>1224</v>
      </c>
      <c r="D45" s="169">
        <v>1224</v>
      </c>
      <c r="E45" s="457">
        <f t="shared" si="0"/>
        <v>2448</v>
      </c>
      <c r="F45" s="435">
        <f t="shared" si="1"/>
        <v>100</v>
      </c>
      <c r="G45" s="464" t="str">
        <f t="shared" si="2"/>
        <v>是</v>
      </c>
    </row>
    <row r="46" ht="36" customHeight="1" spans="1:10">
      <c r="A46" s="168" t="s">
        <v>1582</v>
      </c>
      <c r="B46" s="173"/>
      <c r="C46" s="173"/>
      <c r="D46" s="173"/>
      <c r="E46" s="457">
        <f t="shared" si="0"/>
        <v>0</v>
      </c>
      <c r="F46" s="435">
        <f t="shared" si="1"/>
        <v>0</v>
      </c>
      <c r="G46" s="464" t="str">
        <f t="shared" si="2"/>
        <v>否</v>
      </c>
    </row>
    <row r="47" ht="36" customHeight="1" spans="1:10">
      <c r="A47" s="154" t="s">
        <v>135</v>
      </c>
      <c r="B47" s="107">
        <f>SUM(B43:B46)</f>
        <v>1224</v>
      </c>
      <c r="C47" s="107">
        <f>SUM(C43:C46)</f>
        <v>7672</v>
      </c>
      <c r="D47" s="107">
        <f>SUM(D43:D46)</f>
        <v>4150</v>
      </c>
      <c r="E47" s="454">
        <f t="shared" si="0"/>
        <v>339.052287581699</v>
      </c>
      <c r="F47" s="455">
        <f t="shared" si="1"/>
        <v>54.0928050052138</v>
      </c>
      <c r="G47" s="121" t="str">
        <f t="shared" si="2"/>
        <v>是</v>
      </c>
      <c r="I47" s="429" t="b">
        <f>C47='07'!C31</f>
        <v>1</v>
      </c>
      <c r="J47" s="429" t="b">
        <f>D47='07'!D31</f>
        <v>1</v>
      </c>
    </row>
    <row r="53" ht="30.6" spans="1:4">
      <c r="A53" s="160" t="s">
        <v>136</v>
      </c>
      <c r="B53" s="160" t="b">
        <f>B47='07'!B31</f>
        <v>1</v>
      </c>
      <c r="C53" s="160" t="b">
        <f>C47='07'!C31</f>
        <v>1</v>
      </c>
      <c r="D53" s="160" t="b">
        <f>D47='07'!D31</f>
        <v>1</v>
      </c>
    </row>
    <row r="54" ht="30.6" spans="1:4">
      <c r="A54" s="160" t="s">
        <v>137</v>
      </c>
      <c r="B54" s="161">
        <f>B47-'07'!B31</f>
        <v>0</v>
      </c>
      <c r="C54" s="161">
        <f>C47-'07'!C31</f>
        <v>0</v>
      </c>
      <c r="D54" s="161">
        <f>D47-'07'!D31</f>
        <v>0</v>
      </c>
    </row>
  </sheetData>
  <autoFilter xmlns:etc="http://www.wps.cn/officeDocument/2017/etCustomData" ref="A4:G49" etc:filterBottomFollowUsedRange="0">
    <extLst/>
  </autoFilter>
  <mergeCells count="5">
    <mergeCell ref="A1:F1"/>
    <mergeCell ref="C3:D3"/>
    <mergeCell ref="E3:F3"/>
    <mergeCell ref="A3:A4"/>
    <mergeCell ref="B3:B4"/>
  </mergeCells>
  <conditionalFormatting sqref="F44">
    <cfRule type="cellIs" dxfId="7" priority="4" stopIfTrue="1" operator="lessThanOrEqual">
      <formula>-1</formula>
    </cfRule>
  </conditionalFormatting>
  <conditionalFormatting sqref="F45">
    <cfRule type="cellIs" dxfId="7" priority="3" stopIfTrue="1" operator="lessThanOrEqual">
      <formula>-1</formula>
    </cfRule>
  </conditionalFormatting>
  <conditionalFormatting sqref="F46">
    <cfRule type="cellIs" dxfId="7" priority="2" stopIfTrue="1" operator="lessThanOrEqual">
      <formula>-1</formula>
    </cfRule>
  </conditionalFormatting>
  <conditionalFormatting sqref="F47">
    <cfRule type="cellIs" dxfId="7" priority="1" stopIfTrue="1" operator="lessThanOrEqual">
      <formula>-1</formula>
    </cfRule>
  </conditionalFormatting>
  <conditionalFormatting sqref="B53:D53">
    <cfRule type="containsText" dxfId="5" priority="5" operator="between" text="FALSE">
      <formula>NOT(ISERROR(SEARCH("FALSE",B53)))</formula>
    </cfRule>
  </conditionalFormatting>
  <conditionalFormatting sqref="B54:D54">
    <cfRule type="cellIs" dxfId="4" priority="6" operator="notEqual">
      <formula>0</formula>
    </cfRule>
  </conditionalFormatting>
  <conditionalFormatting sqref="G4:G47">
    <cfRule type="cellIs" dxfId="8" priority="8" stopIfTrue="1" operator="lessThanOrEqual">
      <formula>-1</formula>
    </cfRule>
  </conditionalFormatting>
  <conditionalFormatting sqref="F5:F37 F39:F43">
    <cfRule type="cellIs" dxfId="7" priority="7"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7" fitToHeight="0" orientation="portrait"/>
  <headerFooter alignWithMargins="0">
    <oddFooter>&amp;C&amp;18-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27</vt:i4>
      </vt:variant>
    </vt:vector>
  </HeadingPairs>
  <TitlesOfParts>
    <vt:vector size="27" baseType="lpstr">
      <vt:lpstr>封面</vt:lpstr>
      <vt:lpstr>目录</vt:lpstr>
      <vt:lpstr>01-1</vt:lpstr>
      <vt:lpstr>01-2</vt:lpstr>
      <vt:lpstr>02</vt:lpstr>
      <vt:lpstr>03</vt:lpstr>
      <vt:lpstr>04</vt:lpstr>
      <vt:lpstr>05</vt:lpstr>
      <vt:lpstr>06</vt:lpstr>
      <vt:lpstr>07</vt:lpstr>
      <vt:lpstr>08</vt:lpstr>
      <vt:lpstr>09</vt:lpstr>
      <vt:lpstr>10</vt:lpstr>
      <vt:lpstr>11-1</vt:lpstr>
      <vt:lpstr>11-2</vt:lpstr>
      <vt:lpstr>12</vt:lpstr>
      <vt:lpstr>13</vt:lpstr>
      <vt:lpstr>14</vt:lpstr>
      <vt:lpstr>15</vt:lpstr>
      <vt:lpstr>16</vt:lpstr>
      <vt:lpstr>17</vt:lpstr>
      <vt:lpstr>18</vt:lpstr>
      <vt:lpstr>19</vt:lpstr>
      <vt:lpstr>20</vt:lpstr>
      <vt:lpstr>21</vt:lpstr>
      <vt:lpstr>22</vt:lpstr>
      <vt:lpstr>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杨瑜</cp:lastModifiedBy>
  <dcterms:created xsi:type="dcterms:W3CDTF">2006-09-16T00:00:00Z</dcterms:created>
  <cp:lastPrinted>2025-11-11T03:18:00Z</cp:lastPrinted>
  <dcterms:modified xsi:type="dcterms:W3CDTF">2026-02-25T08:34:36Z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1BC8634431A147018B3601E013564AD2</vt:lpwstr>
  </property>
  <property fmtid="{D5CDD505-2E9C-101B-9397-08002B2CF9AE}" pid="4" name="CalculationRule">
    <vt:i4>0</vt:i4>
  </property>
</Properties>
</file>